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https://gohkust.sharepoint.com/teams/SUST/Shared Documents/2. Life Cycle Lab/2. Training, Workshops, Ops/CONTRACTOR ONLINE MODULE/Calculators/ProtectedSheets_PW 123/"/>
    </mc:Choice>
  </mc:AlternateContent>
  <xr:revisionPtr revIDLastSave="177" documentId="8_{83B0E5CB-DBA7-E446-BD3B-66077E9C3E49}" xr6:coauthVersionLast="47" xr6:coauthVersionMax="47" xr10:uidLastSave="{4F43DA4E-95FE-7647-8969-CC8D5B00AFEF}"/>
  <bookViews>
    <workbookView xWindow="0" yWindow="500" windowWidth="15060" windowHeight="16340" activeTab="2" xr2:uid="{EA04F4F0-ADC3-7A46-9689-1534C910C86D}"/>
  </bookViews>
  <sheets>
    <sheet name="NPV" sheetId="2" r:id="rId1"/>
    <sheet name="LCC_energy systems" sheetId="3" r:id="rId2"/>
    <sheet name="LCC_PV" sheetId="4" r:id="rId3"/>
    <sheet name="Sample" sheetId="1" state="hidden"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4" l="1"/>
  <c r="H13" i="4"/>
  <c r="E12" i="4" l="1"/>
  <c r="F11" i="4"/>
  <c r="E11" i="4"/>
  <c r="F10" i="4"/>
  <c r="E10" i="4"/>
  <c r="Z5" i="3"/>
  <c r="H10" i="4" l="1"/>
  <c r="H11" i="4"/>
  <c r="R5" i="3"/>
  <c r="S5" i="3" s="1"/>
  <c r="AS39" i="3" l="1"/>
  <c r="AT39" i="3" s="1"/>
  <c r="AR39" i="3"/>
  <c r="AU39" i="3" s="1"/>
  <c r="AS38" i="3"/>
  <c r="AT38" i="3" s="1"/>
  <c r="AR38" i="3"/>
  <c r="AS37" i="3"/>
  <c r="AT37" i="3" s="1"/>
  <c r="AR37" i="3"/>
  <c r="AS36" i="3"/>
  <c r="AT36" i="3" s="1"/>
  <c r="AR36" i="3"/>
  <c r="AS35" i="3"/>
  <c r="AT35" i="3" s="1"/>
  <c r="AR35" i="3"/>
  <c r="AU35" i="3" s="1"/>
  <c r="AS34" i="3"/>
  <c r="AT34" i="3" s="1"/>
  <c r="AR34" i="3"/>
  <c r="AS33" i="3"/>
  <c r="AT33" i="3" s="1"/>
  <c r="AR33" i="3"/>
  <c r="AS32" i="3"/>
  <c r="AT32" i="3" s="1"/>
  <c r="AR32" i="3"/>
  <c r="AS31" i="3"/>
  <c r="AT31" i="3" s="1"/>
  <c r="AR31" i="3"/>
  <c r="AU31" i="3" s="1"/>
  <c r="AS30" i="3"/>
  <c r="AT30" i="3" s="1"/>
  <c r="AR30" i="3"/>
  <c r="AS29" i="3"/>
  <c r="AT29" i="3" s="1"/>
  <c r="AR29" i="3"/>
  <c r="AS28" i="3"/>
  <c r="AT28" i="3" s="1"/>
  <c r="AR28" i="3"/>
  <c r="AS27" i="3"/>
  <c r="AT27" i="3" s="1"/>
  <c r="AR27" i="3"/>
  <c r="AU27" i="3" s="1"/>
  <c r="AS26" i="3"/>
  <c r="AT26" i="3" s="1"/>
  <c r="AR26" i="3"/>
  <c r="AS25" i="3"/>
  <c r="AT25" i="3" s="1"/>
  <c r="AR25" i="3"/>
  <c r="AS24" i="3"/>
  <c r="AT24" i="3" s="1"/>
  <c r="AR24" i="3"/>
  <c r="AS23" i="3"/>
  <c r="AT23" i="3" s="1"/>
  <c r="AR23" i="3"/>
  <c r="AU23" i="3" s="1"/>
  <c r="AS22" i="3"/>
  <c r="AT22" i="3" s="1"/>
  <c r="AR22" i="3"/>
  <c r="AU22" i="3" s="1"/>
  <c r="AS21" i="3"/>
  <c r="AT21" i="3" s="1"/>
  <c r="AR21" i="3"/>
  <c r="AU21" i="3" s="1"/>
  <c r="AS20" i="3"/>
  <c r="AT20" i="3" s="1"/>
  <c r="AR20" i="3"/>
  <c r="AU20" i="3" s="1"/>
  <c r="AS19" i="3"/>
  <c r="AT19" i="3" s="1"/>
  <c r="AR19" i="3"/>
  <c r="AU19" i="3" s="1"/>
  <c r="AS18" i="3"/>
  <c r="AT18" i="3" s="1"/>
  <c r="AR18" i="3"/>
  <c r="AU18" i="3" s="1"/>
  <c r="AS17" i="3"/>
  <c r="AT17" i="3" s="1"/>
  <c r="AR17" i="3"/>
  <c r="AU17" i="3" s="1"/>
  <c r="AS16" i="3"/>
  <c r="AT16" i="3" s="1"/>
  <c r="AR16" i="3"/>
  <c r="AU16" i="3" s="1"/>
  <c r="AS15" i="3"/>
  <c r="AT15" i="3" s="1"/>
  <c r="AR15" i="3"/>
  <c r="AU15" i="3" s="1"/>
  <c r="AS14" i="3"/>
  <c r="AT14" i="3" s="1"/>
  <c r="AR14" i="3"/>
  <c r="AU14" i="3" s="1"/>
  <c r="AS13" i="3"/>
  <c r="AT13" i="3" s="1"/>
  <c r="AR13" i="3"/>
  <c r="AU13" i="3" s="1"/>
  <c r="AS12" i="3"/>
  <c r="AT12" i="3" s="1"/>
  <c r="AR12" i="3"/>
  <c r="AU12" i="3" s="1"/>
  <c r="AS11" i="3"/>
  <c r="AT11" i="3" s="1"/>
  <c r="AR11" i="3"/>
  <c r="AU11" i="3" s="1"/>
  <c r="AS10" i="3"/>
  <c r="AT10" i="3" s="1"/>
  <c r="AR10" i="3"/>
  <c r="AU10" i="3" s="1"/>
  <c r="AS9" i="3"/>
  <c r="AT9" i="3" s="1"/>
  <c r="AR9" i="3"/>
  <c r="AU9" i="3" s="1"/>
  <c r="AS8" i="3"/>
  <c r="AT8" i="3" s="1"/>
  <c r="AR8" i="3"/>
  <c r="AU8" i="3" s="1"/>
  <c r="AS7" i="3"/>
  <c r="AT7" i="3" s="1"/>
  <c r="AR7" i="3"/>
  <c r="AU7" i="3" s="1"/>
  <c r="AS6" i="3"/>
  <c r="AT6" i="3" s="1"/>
  <c r="AR6" i="3"/>
  <c r="AU6" i="3" s="1"/>
  <c r="AS5" i="3"/>
  <c r="AT5" i="3" s="1"/>
  <c r="AR5" i="3"/>
  <c r="AU5" i="3" s="1"/>
  <c r="AJ39" i="3"/>
  <c r="AK39" i="3" s="1"/>
  <c r="AI39" i="3"/>
  <c r="AJ38" i="3"/>
  <c r="AK38" i="3" s="1"/>
  <c r="AI38" i="3"/>
  <c r="AJ37" i="3"/>
  <c r="AK37" i="3" s="1"/>
  <c r="AI37" i="3"/>
  <c r="AJ36" i="3"/>
  <c r="AK36" i="3" s="1"/>
  <c r="AI36" i="3"/>
  <c r="AJ35" i="3"/>
  <c r="AK35" i="3" s="1"/>
  <c r="AI35" i="3"/>
  <c r="AJ34" i="3"/>
  <c r="AK34" i="3" s="1"/>
  <c r="AI34" i="3"/>
  <c r="AJ33" i="3"/>
  <c r="AK33" i="3" s="1"/>
  <c r="AI33" i="3"/>
  <c r="AJ32" i="3"/>
  <c r="AK32" i="3" s="1"/>
  <c r="AI32" i="3"/>
  <c r="AJ31" i="3"/>
  <c r="AK31" i="3" s="1"/>
  <c r="AI31" i="3"/>
  <c r="AJ30" i="3"/>
  <c r="AK30" i="3" s="1"/>
  <c r="AI30" i="3"/>
  <c r="AJ29" i="3"/>
  <c r="AK29" i="3" s="1"/>
  <c r="AI29" i="3"/>
  <c r="AJ28" i="3"/>
  <c r="AK28" i="3" s="1"/>
  <c r="AI28" i="3"/>
  <c r="AJ27" i="3"/>
  <c r="AK27" i="3" s="1"/>
  <c r="AI27" i="3"/>
  <c r="AJ26" i="3"/>
  <c r="AK26" i="3" s="1"/>
  <c r="AI26" i="3"/>
  <c r="AJ25" i="3"/>
  <c r="AK25" i="3" s="1"/>
  <c r="AI25" i="3"/>
  <c r="AJ24" i="3"/>
  <c r="AK24" i="3" s="1"/>
  <c r="AI24" i="3"/>
  <c r="AJ23" i="3"/>
  <c r="AK23" i="3" s="1"/>
  <c r="AI23" i="3"/>
  <c r="AJ22" i="3"/>
  <c r="AK22" i="3" s="1"/>
  <c r="AI22" i="3"/>
  <c r="AL22" i="3" s="1"/>
  <c r="AJ21" i="3"/>
  <c r="AK21" i="3" s="1"/>
  <c r="AI21" i="3"/>
  <c r="AL21" i="3" s="1"/>
  <c r="AJ20" i="3"/>
  <c r="AK20" i="3" s="1"/>
  <c r="AI20" i="3"/>
  <c r="AL20" i="3" s="1"/>
  <c r="AJ19" i="3"/>
  <c r="AK19" i="3" s="1"/>
  <c r="AI19" i="3"/>
  <c r="AL19" i="3" s="1"/>
  <c r="AJ18" i="3"/>
  <c r="AK18" i="3" s="1"/>
  <c r="AI18" i="3"/>
  <c r="AL18" i="3" s="1"/>
  <c r="AJ17" i="3"/>
  <c r="AK17" i="3" s="1"/>
  <c r="AI17" i="3"/>
  <c r="AL17" i="3" s="1"/>
  <c r="AJ16" i="3"/>
  <c r="AK16" i="3" s="1"/>
  <c r="AI16" i="3"/>
  <c r="AL16" i="3" s="1"/>
  <c r="AJ15" i="3"/>
  <c r="AK15" i="3" s="1"/>
  <c r="AI15" i="3"/>
  <c r="AL15" i="3" s="1"/>
  <c r="AJ14" i="3"/>
  <c r="AK14" i="3" s="1"/>
  <c r="AI14" i="3"/>
  <c r="AL14" i="3" s="1"/>
  <c r="AJ13" i="3"/>
  <c r="AK13" i="3" s="1"/>
  <c r="AI13" i="3"/>
  <c r="AL13" i="3" s="1"/>
  <c r="AJ12" i="3"/>
  <c r="AK12" i="3" s="1"/>
  <c r="AI12" i="3"/>
  <c r="AL12" i="3" s="1"/>
  <c r="AJ11" i="3"/>
  <c r="AK11" i="3" s="1"/>
  <c r="AI11" i="3"/>
  <c r="AL11" i="3" s="1"/>
  <c r="AJ10" i="3"/>
  <c r="AK10" i="3" s="1"/>
  <c r="AI10" i="3"/>
  <c r="AL10" i="3" s="1"/>
  <c r="AJ9" i="3"/>
  <c r="AK9" i="3" s="1"/>
  <c r="AI9" i="3"/>
  <c r="AL9" i="3" s="1"/>
  <c r="AJ8" i="3"/>
  <c r="AK8" i="3" s="1"/>
  <c r="AI8" i="3"/>
  <c r="AL8" i="3" s="1"/>
  <c r="AJ7" i="3"/>
  <c r="AK7" i="3" s="1"/>
  <c r="AI7" i="3"/>
  <c r="AL7" i="3" s="1"/>
  <c r="AJ6" i="3"/>
  <c r="AK6" i="3" s="1"/>
  <c r="AI6" i="3"/>
  <c r="AL6" i="3" s="1"/>
  <c r="AJ5" i="3"/>
  <c r="AK5" i="3" s="1"/>
  <c r="AI5" i="3"/>
  <c r="AL5" i="3" s="1"/>
  <c r="AA39" i="3"/>
  <c r="AB39" i="3" s="1"/>
  <c r="Z39" i="3"/>
  <c r="AA38" i="3"/>
  <c r="AB38" i="3" s="1"/>
  <c r="Z38" i="3"/>
  <c r="AA37" i="3"/>
  <c r="AB37" i="3" s="1"/>
  <c r="Z37" i="3"/>
  <c r="AA36" i="3"/>
  <c r="AB36" i="3" s="1"/>
  <c r="Z36" i="3"/>
  <c r="AA35" i="3"/>
  <c r="AB35" i="3" s="1"/>
  <c r="Z35" i="3"/>
  <c r="AA34" i="3"/>
  <c r="AB34" i="3" s="1"/>
  <c r="Z34" i="3"/>
  <c r="AA33" i="3"/>
  <c r="AB33" i="3" s="1"/>
  <c r="Z33" i="3"/>
  <c r="AA32" i="3"/>
  <c r="AB32" i="3" s="1"/>
  <c r="Z32" i="3"/>
  <c r="AA31" i="3"/>
  <c r="AB31" i="3" s="1"/>
  <c r="Z31" i="3"/>
  <c r="AA30" i="3"/>
  <c r="AB30" i="3" s="1"/>
  <c r="Z30" i="3"/>
  <c r="AA29" i="3"/>
  <c r="AB29" i="3" s="1"/>
  <c r="Z29" i="3"/>
  <c r="AA28" i="3"/>
  <c r="AB28" i="3" s="1"/>
  <c r="Z28" i="3"/>
  <c r="AA27" i="3"/>
  <c r="AB27" i="3" s="1"/>
  <c r="Z27" i="3"/>
  <c r="AA26" i="3"/>
  <c r="AB26" i="3" s="1"/>
  <c r="Z26" i="3"/>
  <c r="AA25" i="3"/>
  <c r="AB25" i="3" s="1"/>
  <c r="Z25" i="3"/>
  <c r="AA24" i="3"/>
  <c r="AB24" i="3" s="1"/>
  <c r="Z24" i="3"/>
  <c r="AA23" i="3"/>
  <c r="AB23" i="3" s="1"/>
  <c r="Z23" i="3"/>
  <c r="AA22" i="3"/>
  <c r="AB22" i="3" s="1"/>
  <c r="Z22" i="3"/>
  <c r="AC22" i="3" s="1"/>
  <c r="AA21" i="3"/>
  <c r="AB21" i="3" s="1"/>
  <c r="Z21" i="3"/>
  <c r="AC21" i="3" s="1"/>
  <c r="AA20" i="3"/>
  <c r="AB20" i="3" s="1"/>
  <c r="Z20" i="3"/>
  <c r="AC20" i="3" s="1"/>
  <c r="AA19" i="3"/>
  <c r="AB19" i="3" s="1"/>
  <c r="Z19" i="3"/>
  <c r="AC19" i="3" s="1"/>
  <c r="AA18" i="3"/>
  <c r="AB18" i="3" s="1"/>
  <c r="Z18" i="3"/>
  <c r="AC18" i="3" s="1"/>
  <c r="AA17" i="3"/>
  <c r="AB17" i="3" s="1"/>
  <c r="Z17" i="3"/>
  <c r="AC17" i="3" s="1"/>
  <c r="AA16" i="3"/>
  <c r="AB16" i="3" s="1"/>
  <c r="Z16" i="3"/>
  <c r="AC16" i="3" s="1"/>
  <c r="AA15" i="3"/>
  <c r="AB15" i="3" s="1"/>
  <c r="Z15" i="3"/>
  <c r="AC15" i="3" s="1"/>
  <c r="AA14" i="3"/>
  <c r="AB14" i="3" s="1"/>
  <c r="Z14" i="3"/>
  <c r="AC14" i="3" s="1"/>
  <c r="AA13" i="3"/>
  <c r="AB13" i="3" s="1"/>
  <c r="Z13" i="3"/>
  <c r="AC13" i="3" s="1"/>
  <c r="AA12" i="3"/>
  <c r="AB12" i="3" s="1"/>
  <c r="Z12" i="3"/>
  <c r="AC12" i="3" s="1"/>
  <c r="AA11" i="3"/>
  <c r="AB11" i="3" s="1"/>
  <c r="Z11" i="3"/>
  <c r="AC11" i="3" s="1"/>
  <c r="AA10" i="3"/>
  <c r="AB10" i="3" s="1"/>
  <c r="Z10" i="3"/>
  <c r="AC10" i="3" s="1"/>
  <c r="AA9" i="3"/>
  <c r="AB9" i="3" s="1"/>
  <c r="Z9" i="3"/>
  <c r="AC9" i="3" s="1"/>
  <c r="AA8" i="3"/>
  <c r="AB8" i="3" s="1"/>
  <c r="Z8" i="3"/>
  <c r="AC8" i="3" s="1"/>
  <c r="AA7" i="3"/>
  <c r="AB7" i="3" s="1"/>
  <c r="Z7" i="3"/>
  <c r="AC7" i="3" s="1"/>
  <c r="AA6" i="3"/>
  <c r="AB6" i="3" s="1"/>
  <c r="Z6" i="3"/>
  <c r="AC6" i="3" s="1"/>
  <c r="AA5" i="3"/>
  <c r="AB5" i="3" s="1"/>
  <c r="AC5" i="3"/>
  <c r="R39" i="3"/>
  <c r="S39" i="3" s="1"/>
  <c r="Q39" i="3"/>
  <c r="R38" i="3"/>
  <c r="S38" i="3" s="1"/>
  <c r="Q38" i="3"/>
  <c r="R37" i="3"/>
  <c r="S37" i="3" s="1"/>
  <c r="Q37" i="3"/>
  <c r="R36" i="3"/>
  <c r="S36" i="3" s="1"/>
  <c r="Q36" i="3"/>
  <c r="R35" i="3"/>
  <c r="S35" i="3" s="1"/>
  <c r="Q35" i="3"/>
  <c r="R34" i="3"/>
  <c r="S34" i="3" s="1"/>
  <c r="Q34" i="3"/>
  <c r="R33" i="3"/>
  <c r="S33" i="3" s="1"/>
  <c r="Q33" i="3"/>
  <c r="R32" i="3"/>
  <c r="S32" i="3" s="1"/>
  <c r="Q32" i="3"/>
  <c r="R31" i="3"/>
  <c r="S31" i="3" s="1"/>
  <c r="Q31" i="3"/>
  <c r="R30" i="3"/>
  <c r="S30" i="3" s="1"/>
  <c r="Q30" i="3"/>
  <c r="R29" i="3"/>
  <c r="S29" i="3" s="1"/>
  <c r="Q29" i="3"/>
  <c r="R28" i="3"/>
  <c r="S28" i="3" s="1"/>
  <c r="Q28" i="3"/>
  <c r="R27" i="3"/>
  <c r="S27" i="3" s="1"/>
  <c r="Q27" i="3"/>
  <c r="R26" i="3"/>
  <c r="S26" i="3" s="1"/>
  <c r="Q26" i="3"/>
  <c r="R25" i="3"/>
  <c r="S25" i="3" s="1"/>
  <c r="Q25" i="3"/>
  <c r="R24" i="3"/>
  <c r="S24" i="3" s="1"/>
  <c r="Q24" i="3"/>
  <c r="R23" i="3"/>
  <c r="S23" i="3" s="1"/>
  <c r="Q23" i="3"/>
  <c r="R22" i="3"/>
  <c r="S22" i="3" s="1"/>
  <c r="Q22" i="3"/>
  <c r="T22" i="3" s="1"/>
  <c r="R21" i="3"/>
  <c r="S21" i="3" s="1"/>
  <c r="Q21" i="3"/>
  <c r="T21" i="3" s="1"/>
  <c r="R20" i="3"/>
  <c r="S20" i="3" s="1"/>
  <c r="Q20" i="3"/>
  <c r="T20" i="3" s="1"/>
  <c r="R19" i="3"/>
  <c r="S19" i="3" s="1"/>
  <c r="Q19" i="3"/>
  <c r="T19" i="3" s="1"/>
  <c r="R18" i="3"/>
  <c r="S18" i="3" s="1"/>
  <c r="Q18" i="3"/>
  <c r="T18" i="3" s="1"/>
  <c r="R17" i="3"/>
  <c r="S17" i="3" s="1"/>
  <c r="Q17" i="3"/>
  <c r="T17" i="3" s="1"/>
  <c r="R16" i="3"/>
  <c r="S16" i="3" s="1"/>
  <c r="Q16" i="3"/>
  <c r="T16" i="3" s="1"/>
  <c r="R15" i="3"/>
  <c r="S15" i="3" s="1"/>
  <c r="Q15" i="3"/>
  <c r="T15" i="3" s="1"/>
  <c r="R14" i="3"/>
  <c r="S14" i="3" s="1"/>
  <c r="Q14" i="3"/>
  <c r="T14" i="3" s="1"/>
  <c r="R13" i="3"/>
  <c r="S13" i="3" s="1"/>
  <c r="Q13" i="3"/>
  <c r="T13" i="3" s="1"/>
  <c r="R12" i="3"/>
  <c r="S12" i="3" s="1"/>
  <c r="Q12" i="3"/>
  <c r="T12" i="3" s="1"/>
  <c r="R11" i="3"/>
  <c r="S11" i="3" s="1"/>
  <c r="Q11" i="3"/>
  <c r="T11" i="3" s="1"/>
  <c r="R10" i="3"/>
  <c r="S10" i="3" s="1"/>
  <c r="Q10" i="3"/>
  <c r="T10" i="3" s="1"/>
  <c r="R9" i="3"/>
  <c r="S9" i="3" s="1"/>
  <c r="Q9" i="3"/>
  <c r="T9" i="3" s="1"/>
  <c r="R8" i="3"/>
  <c r="S8" i="3" s="1"/>
  <c r="Q8" i="3"/>
  <c r="T8" i="3" s="1"/>
  <c r="R7" i="3"/>
  <c r="S7" i="3" s="1"/>
  <c r="Q7" i="3"/>
  <c r="T7" i="3" s="1"/>
  <c r="R6" i="3"/>
  <c r="S6" i="3" s="1"/>
  <c r="Q6" i="3"/>
  <c r="T6" i="3" s="1"/>
  <c r="Q5" i="3"/>
  <c r="I10" i="3" l="1"/>
  <c r="AL36" i="3"/>
  <c r="T23" i="3"/>
  <c r="T31" i="3"/>
  <c r="T39" i="3"/>
  <c r="AC24" i="3"/>
  <c r="AC28" i="3"/>
  <c r="AC32" i="3"/>
  <c r="T5" i="3"/>
  <c r="H10" i="3"/>
  <c r="T24" i="3"/>
  <c r="I11" i="3"/>
  <c r="AL23" i="3"/>
  <c r="AL27" i="3"/>
  <c r="T25" i="3"/>
  <c r="AC26" i="3"/>
  <c r="AC30" i="3"/>
  <c r="AC34" i="3"/>
  <c r="AC38" i="3"/>
  <c r="I12" i="3"/>
  <c r="AL29" i="3"/>
  <c r="I13" i="3"/>
  <c r="T26" i="3"/>
  <c r="T34" i="3"/>
  <c r="T28" i="3"/>
  <c r="T32" i="3"/>
  <c r="AU25" i="3"/>
  <c r="AU29" i="3"/>
  <c r="AU33" i="3"/>
  <c r="AU37" i="3"/>
  <c r="AL32" i="3"/>
  <c r="H11" i="3"/>
  <c r="AL26" i="3"/>
  <c r="AL30" i="3"/>
  <c r="AU38" i="3"/>
  <c r="H13" i="3"/>
  <c r="AL24" i="3"/>
  <c r="T36" i="3"/>
  <c r="AL34" i="3"/>
  <c r="AL28" i="3"/>
  <c r="AL35" i="3"/>
  <c r="AL38" i="3"/>
  <c r="H12" i="3"/>
  <c r="AC36" i="3"/>
  <c r="T27" i="3"/>
  <c r="AC25" i="3"/>
  <c r="AC29" i="3"/>
  <c r="AC33" i="3"/>
  <c r="AC37" i="3"/>
  <c r="T30" i="3"/>
  <c r="T37" i="3"/>
  <c r="AL25" i="3"/>
  <c r="AL31" i="3"/>
  <c r="AU26" i="3"/>
  <c r="AU30" i="3"/>
  <c r="AU34" i="3"/>
  <c r="T35" i="3"/>
  <c r="AC23" i="3"/>
  <c r="AC27" i="3"/>
  <c r="AC31" i="3"/>
  <c r="AC35" i="3"/>
  <c r="AC39" i="3"/>
  <c r="T29" i="3"/>
  <c r="T38" i="3"/>
  <c r="AL39" i="3"/>
  <c r="AU24" i="3"/>
  <c r="AU28" i="3"/>
  <c r="AU32" i="3"/>
  <c r="AU36" i="3"/>
  <c r="AL37" i="3"/>
  <c r="AL33" i="3"/>
  <c r="T33" i="3"/>
  <c r="J11" i="3" l="1"/>
  <c r="J13" i="3"/>
  <c r="J12" i="3"/>
  <c r="J10" i="3"/>
  <c r="D9" i="2" l="1"/>
  <c r="C33" i="2"/>
  <c r="B33" i="2"/>
  <c r="E8" i="2"/>
  <c r="E7" i="2"/>
  <c r="D11" i="1"/>
  <c r="E9" i="2" l="1"/>
  <c r="D10" i="2"/>
  <c r="D7" i="1"/>
  <c r="D8" i="1" s="1"/>
  <c r="D9" i="1" s="1"/>
  <c r="D10" i="1" s="1"/>
  <c r="D12" i="1" s="1"/>
  <c r="D13" i="1" s="1"/>
  <c r="D14" i="1" s="1"/>
  <c r="D15" i="1" s="1"/>
  <c r="D16" i="1" s="1"/>
  <c r="D17" i="1" s="1"/>
  <c r="D18" i="1" s="1"/>
  <c r="D19" i="1" s="1"/>
  <c r="D20" i="1" s="1"/>
  <c r="D21" i="1" s="1"/>
  <c r="D22" i="1" s="1"/>
  <c r="D23" i="1" s="1"/>
  <c r="D24" i="1" s="1"/>
  <c r="D25" i="1" s="1"/>
  <c r="D26" i="1" s="1"/>
  <c r="D27" i="1" s="1"/>
  <c r="D28" i="1" s="1"/>
  <c r="D29" i="1" s="1"/>
  <c r="D30" i="1" s="1"/>
  <c r="E6" i="1"/>
  <c r="E5" i="1"/>
  <c r="C32" i="1"/>
  <c r="B32" i="1"/>
  <c r="E7" i="1"/>
  <c r="D11" i="2" l="1"/>
  <c r="E10" i="2"/>
  <c r="E8" i="1"/>
  <c r="D12" i="2" l="1"/>
  <c r="E11" i="2"/>
  <c r="E9" i="1"/>
  <c r="E12" i="2" l="1"/>
  <c r="D13" i="2"/>
  <c r="E10" i="1"/>
  <c r="E13" i="2" l="1"/>
  <c r="D14" i="2"/>
  <c r="E11" i="1"/>
  <c r="E14" i="2" l="1"/>
  <c r="D15" i="2"/>
  <c r="E12" i="1"/>
  <c r="D16" i="2" l="1"/>
  <c r="E15" i="2"/>
  <c r="E13" i="1"/>
  <c r="D17" i="2" l="1"/>
  <c r="E16" i="2"/>
  <c r="E14" i="1"/>
  <c r="E17" i="2" l="1"/>
  <c r="D18" i="2"/>
  <c r="E15" i="1"/>
  <c r="D19" i="2" l="1"/>
  <c r="E18" i="2"/>
  <c r="E16" i="1"/>
  <c r="D20" i="2" l="1"/>
  <c r="E19" i="2"/>
  <c r="E17" i="1"/>
  <c r="E20" i="2" l="1"/>
  <c r="D21" i="2"/>
  <c r="E18" i="1"/>
  <c r="E21" i="2" l="1"/>
  <c r="D22" i="2"/>
  <c r="E19" i="1"/>
  <c r="D23" i="2" l="1"/>
  <c r="E22" i="2"/>
  <c r="E20" i="1"/>
  <c r="D24" i="2" l="1"/>
  <c r="E23" i="2"/>
  <c r="E21" i="1"/>
  <c r="D25" i="2" l="1"/>
  <c r="E24" i="2"/>
  <c r="E22" i="1"/>
  <c r="D26" i="2" l="1"/>
  <c r="E25" i="2"/>
  <c r="E23" i="1"/>
  <c r="D27" i="2" l="1"/>
  <c r="E26" i="2"/>
  <c r="E24" i="1"/>
  <c r="D28" i="2" l="1"/>
  <c r="E27" i="2"/>
  <c r="E25" i="1"/>
  <c r="D29" i="2" l="1"/>
  <c r="E28" i="2"/>
  <c r="E26" i="1"/>
  <c r="E29" i="2" l="1"/>
  <c r="D30" i="2"/>
  <c r="E27" i="1"/>
  <c r="E30" i="2" l="1"/>
  <c r="D31" i="2"/>
  <c r="E28" i="1"/>
  <c r="D32" i="2" l="1"/>
  <c r="E31" i="2"/>
  <c r="E29" i="1"/>
  <c r="E32" i="2" l="1"/>
  <c r="D33" i="2"/>
  <c r="E35" i="2" s="1"/>
  <c r="E30" i="1"/>
  <c r="D32" i="1"/>
  <c r="E33" i="1" s="1"/>
  <c r="E43" i="2" l="1"/>
  <c r="E37" i="2"/>
  <c r="E35" i="1"/>
  <c r="E40" i="1"/>
</calcChain>
</file>

<file path=xl/sharedStrings.xml><?xml version="1.0" encoding="utf-8"?>
<sst xmlns="http://schemas.openxmlformats.org/spreadsheetml/2006/main" count="222" uniqueCount="120">
  <si>
    <t>Sample NPV Case</t>
  </si>
  <si>
    <t>Initial investment</t>
  </si>
  <si>
    <t>Additional Costs</t>
  </si>
  <si>
    <t>Return on investment</t>
  </si>
  <si>
    <t>NPV Calc Column</t>
  </si>
  <si>
    <t>Discount rate</t>
  </si>
  <si>
    <t>(Cost for the project)</t>
  </si>
  <si>
    <t>(e.g., Maintenance, replacement)</t>
  </si>
  <si>
    <t>(electricity savings, carbon savings)</t>
  </si>
  <si>
    <t>Need this column to have the annual total cash flow)</t>
  </si>
  <si>
    <t>This reflects the preference of money today versus money in the furture.  The higher the discount rate, the more we priortize money today.  HKUST uses 2.5% for the discount rate reflective that we prioritize money over time.</t>
  </si>
  <si>
    <t>These always -$ (neg)</t>
  </si>
  <si>
    <t>These always $ (pos)</t>
  </si>
  <si>
    <t>Year 0</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</si>
  <si>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</si>
  <si>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</si>
  <si>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</si>
  <si>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</si>
  <si>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</si>
  <si>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</si>
  <si>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</si>
  <si>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</si>
  <si>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</si>
  <si>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</si>
  <si>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</si>
  <si>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</si>
  <si>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</si>
  <si>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</si>
  <si>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</si>
  <si>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</si>
  <si>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</si>
  <si>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</si>
  <si>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</si>
  <si>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</si>
  <si>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</si>
  <si>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</si>
  <si>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</si>
  <si>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</si>
  <si>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</si>
  <si>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Typically investment is in Year 0</t>
  </si>
  <si>
    <t>Use escalation of electricity and carbon costs over time</t>
  </si>
  <si>
    <t>Cumulative Total</t>
  </si>
  <si>
    <t>Balance (Column B+C+D)</t>
  </si>
  <si>
    <t>This is the cumulative balance showing that total savings were greater than total expenses.  HOWEVER, we need to discount this to 2024 dollars to see how valuable this is today. This gives us the Net-Present Value (NPV) for today.</t>
  </si>
  <si>
    <t>Net-Present Value</t>
  </si>
  <si>
    <t>Once the discount rate is applied, we can see that the POSITIVE cumulative total is actually a NEGATIVE net present value.  This is because the value of future savings are not high enough to justify today's costs.</t>
  </si>
  <si>
    <r>
      <t xml:space="preserve">Net-present value formula is </t>
    </r>
    <r>
      <rPr>
        <b/>
        <sz val="12"/>
        <color rgb="FFC00000"/>
        <rFont val="Calibri (Body)"/>
      </rPr>
      <t>=NPV(discount rate, cashflow for each period)</t>
    </r>
  </si>
  <si>
    <r>
      <t xml:space="preserve">In this example, the formula is </t>
    </r>
    <r>
      <rPr>
        <b/>
        <sz val="12"/>
        <color rgb="FFC00000"/>
        <rFont val="Calibri (Body)"/>
      </rPr>
      <t>=NPV(G2,E5:E30)</t>
    </r>
  </si>
  <si>
    <t>Internal Rate of Return (IRR)</t>
  </si>
  <si>
    <t>The Internal rate of return is easy to calculate after adding the data for the NPV. The IRR gives the interest rate for the investment based on savings over time.  In this case, the IRR is 2%.  The reason the IRR is positive and NPV is negative is because the discount rate is higher.</t>
  </si>
  <si>
    <r>
      <t xml:space="preserve">Internal Rate of Return formula is </t>
    </r>
    <r>
      <rPr>
        <b/>
        <sz val="12"/>
        <color rgb="FFC00000"/>
        <rFont val="Calibri (Body)"/>
      </rPr>
      <t>=IRR(values for each period)</t>
    </r>
  </si>
  <si>
    <r>
      <t xml:space="preserve">In this example the formula is </t>
    </r>
    <r>
      <rPr>
        <b/>
        <sz val="12"/>
        <color rgb="FFC00000"/>
        <rFont val="Calibri (Body)"/>
      </rPr>
      <t>=IRR(E5:E30)</t>
    </r>
  </si>
  <si>
    <t>Significant maintenance milestone</t>
  </si>
  <si>
    <t>These always $ (positive)</t>
  </si>
  <si>
    <t>These always -$ (negative)</t>
  </si>
  <si>
    <t>Initial Investment</t>
  </si>
  <si>
    <t>Return on Investment</t>
  </si>
  <si>
    <t>Need this column to have the annual total cash flow</t>
  </si>
  <si>
    <t>To include equipment / material cost, labour, installation, delivery</t>
  </si>
  <si>
    <t>To include maintenance, repairs, parts / full replacement, cleaning</t>
  </si>
  <si>
    <t>To include electricity savings, carbon offset payment savings</t>
  </si>
  <si>
    <t xml:space="preserve">Definition: Annual rate of growth that an investment is expected to generate. </t>
  </si>
  <si>
    <t>Definition: Net present value (NPV) is the difference between the present value of cash inflows and the present value of cash outflows over a period of time.</t>
  </si>
  <si>
    <t>Baseline Worksheet</t>
  </si>
  <si>
    <t>Option 1 Worksheet</t>
  </si>
  <si>
    <t>Option 2 Worksheet</t>
  </si>
  <si>
    <t>Option 3 Worksheet</t>
  </si>
  <si>
    <t>Year</t>
  </si>
  <si>
    <t>Carbon Price/Ton</t>
  </si>
  <si>
    <t>Grid Electricity (HK$ Rate)</t>
  </si>
  <si>
    <t>Grid Emissions Factor (kg CO2e/kWh)</t>
  </si>
  <si>
    <t>Annual Grid Electricity Costs (HK$)</t>
  </si>
  <si>
    <t>Grid Electricity Carbon (Tons CO2e)</t>
  </si>
  <si>
    <t>Operational Carbon Offset Costs (Annually)</t>
  </si>
  <si>
    <t>Offets + Electricity Paid Annually</t>
  </si>
  <si>
    <t>Total Offsets Paid</t>
  </si>
  <si>
    <t>Discount Rate (%)</t>
  </si>
  <si>
    <t>Total Lifecycle</t>
  </si>
  <si>
    <t>Scenario</t>
  </si>
  <si>
    <t>Brand</t>
  </si>
  <si>
    <t>Item</t>
  </si>
  <si>
    <t>Total Life Cycle Cost</t>
  </si>
  <si>
    <t>Option 1</t>
  </si>
  <si>
    <t>Option 2</t>
  </si>
  <si>
    <t>Option 3</t>
  </si>
  <si>
    <t>Assumptions</t>
  </si>
  <si>
    <t>Scenario A: Baseline</t>
  </si>
  <si>
    <t>Reference</t>
  </si>
  <si>
    <t>https://www.emsd.gov.hk/energylabel/en/cal/cal.php</t>
  </si>
  <si>
    <t>Lifecycle Time Period (Years)</t>
  </si>
  <si>
    <t>Present Value Lifecycle Carbon Offset Costs</t>
  </si>
  <si>
    <t>Electricity Consumption Per Year</t>
  </si>
  <si>
    <t>Present Value Lifecycle Electricity Costs</t>
  </si>
  <si>
    <t>Lifecycle Purchase Cost</t>
  </si>
  <si>
    <t>Lifecycle Maintenance / Cleaning Cost</t>
  </si>
  <si>
    <t xml:space="preserve">Instructions: Fill in fields in yellow. Refer to explanatory notes in the blue boxes. </t>
  </si>
  <si>
    <t xml:space="preserve">Instructions: Fill in fields in yellow.  Refer to explanatory notes in the blue boxes. </t>
  </si>
  <si>
    <t>Total Present Value Life Cycle Cost</t>
  </si>
  <si>
    <t>Baselline</t>
  </si>
  <si>
    <t>Carbon prices reference IEA 1.5'C pathway pricing - Table 2.2, Net Zero by 2050 - A Roadmap for the GI, 2021, International Energy Agency (IEA) (https://www.iea.org/reports/net-zero-by-2050)</t>
  </si>
  <si>
    <t>Brand A</t>
  </si>
  <si>
    <t>Brand B</t>
  </si>
  <si>
    <t>Brand C</t>
  </si>
  <si>
    <t>Brand D</t>
  </si>
  <si>
    <t>Model Name</t>
  </si>
  <si>
    <t>HKUST Net Present Value Calculator</t>
  </si>
  <si>
    <t>Purpose: This spreadsheet is used to calculate the present value of future cash flows.</t>
  </si>
  <si>
    <t>The discount rate is applied. If the POSITIVE cumulative total is actually a NEGATIVE net present value, this is because the value of future savings are not high enough to justify today's costs.</t>
  </si>
  <si>
    <t>The Internal rate of return is easy to calculate after adding the data for the NPV. The IRR gives the interest rate for the investment based on savings over time.  If the IRR is positive and NPV is negative is because the discount rate is higher.</t>
  </si>
  <si>
    <t>Purpose: This spreadsheet is used to calculate the total cost of a technology / system over its entire life cycle.</t>
  </si>
  <si>
    <t>HKUST Life Cycle Cost Calculator: Energy Consuming Systems</t>
  </si>
  <si>
    <t>CdTe</t>
  </si>
  <si>
    <t>BIPV</t>
  </si>
  <si>
    <t>Mono cell</t>
  </si>
  <si>
    <t>HKUST Life Cycle Cost Calculator: PV</t>
  </si>
  <si>
    <t>Balance of Total PV Revenue Gain / Electricity Avoided Over Lifespan</t>
  </si>
  <si>
    <t xml:space="preserve"> - </t>
  </si>
  <si>
    <t>Purchase, installation and operation commences in year of operation.</t>
  </si>
  <si>
    <t>Carbon offset costs commence in year of operation.</t>
  </si>
  <si>
    <t>Purpose: This spreadsheet is used to calculate the total cost of solar panel installation over its entire life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</si>
</sst>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HK$&quot;#,##0_);[Red]\(&quot;HK$&quot;#,##0\)"/>
    <numFmt numFmtId="8" formatCode="&quot;HK$&quot;#,##0.00_);[Red]\(&quot;HK$&quot;#,##0.00\)"/>
    <numFmt numFmtId="43" formatCode="_(* #,##0.00_);_(* \(#,##0.00\);_(* &quot;-&quot;??_);_(@_)"/>
    <numFmt numFmtId="164" formatCode="_-[$HK$-3C09]* #,##0_-;\-[$HK$-3C09]* #,##0_-;_-[$HK$-3C09]* &quot;-&quot;??_-;_-@_-"/>
    <numFmt numFmtId="165" formatCode="_(* #,##0_);_(* \(#,##0\);_(* &quot;-&quot;??_);_(@_)"/>
    <numFmt numFmtId="166" formatCode="0.0%"/>
    <numFmt numFmtId="167" formatCode="_([$$-409]* #,##0_);_([$$-409]* \(#,##0\);_([$$-409]* &quot;-&quot;??_);_(@_)"/>
    <numFmt numFmtId="168" formatCode="_([$$-409]* #,##0.00_);_([$$-409]* \(#,##0.00\);_([$$-409]* &quot;-&quot;??_);_(@_)"/>
    <numFmt numFmtId="169" formatCode="_([$$-409]* #,##0.0_);_([$$-409]* \(#,##0.0\);_([$$-409]* &quot;-&quot;??_);_(@_)"/>
    <numFmt numFmtId="170" formatCode="_(&quot;HK$&quot;* #,##0_);_(&quot;HK$&quot;* \(#,##0\);_(&quot;HK$&quot;* &quot;-&quot;??_);_(@_)"/>
    <numFmt numFmtId="171" formatCode="&quot;HK$&quot;#,##0"/>
  </numFmts>
  <fonts count="27" x14ac:knownFonts="1">
    <font>
      <sz val="12"/>
      <color theme="1"/>
      <name val="Calibri"/>
      <family val="2"/>
      <scheme val="minor"/>
    </font>
    <font>
      <b/>
      <sz val="12"/>
      <color theme="1"/>
      <name val="Calibri"/>
      <family val="2"/>
      <scheme val="minor"/>
    </font>
    <font>
      <sz val="8"/>
      <name val="Calibri"/>
      <family val="2"/>
      <scheme val="minor"/>
    </font>
    <font>
      <b/>
      <sz val="14"/>
      <color rgb="FFFFFF00"/>
      <name val="Calibri"/>
      <family val="2"/>
      <scheme val="minor"/>
    </font>
    <font>
      <i/>
      <sz val="12"/>
      <color theme="1"/>
      <name val="Calibri"/>
      <family val="2"/>
      <scheme val="minor"/>
    </font>
    <font>
      <sz val="12"/>
      <color rgb="FFC00000"/>
      <name val="Calibri"/>
      <family val="2"/>
      <scheme val="minor"/>
    </font>
    <font>
      <b/>
      <sz val="12"/>
      <color rgb="FFC00000"/>
      <name val="Calibri (Body)"/>
    </font>
    <font>
      <sz val="26"/>
      <color theme="1"/>
      <name val="Calibri (Body)"/>
    </font>
    <font>
      <sz val="12"/>
      <color theme="0"/>
      <name val="Calibri"/>
      <family val="2"/>
      <scheme val="minor"/>
    </font>
    <font>
      <b/>
      <sz val="14"/>
      <color theme="1"/>
      <name val="Calibri"/>
      <family val="2"/>
      <scheme val="minor"/>
    </font>
    <font>
      <b/>
      <sz val="14"/>
      <color theme="0"/>
      <name val="Calibri"/>
      <family val="2"/>
      <scheme val="minor"/>
    </font>
    <font>
      <sz val="12"/>
      <color rgb="FF000000"/>
      <name val="Calibri"/>
      <family val="2"/>
      <scheme val="minor"/>
    </font>
    <font>
      <sz val="26"/>
      <color rgb="FFFFFFFF"/>
      <name val="Calibri"/>
      <family val="2"/>
      <scheme val="minor"/>
    </font>
    <font>
      <sz val="12"/>
      <color rgb="FF44546A"/>
      <name val="Calibri"/>
      <family val="2"/>
      <scheme val="minor"/>
    </font>
    <font>
      <b/>
      <i/>
      <sz val="12"/>
      <color rgb="FF44546A"/>
      <name val="Calibri"/>
      <family val="2"/>
      <scheme val="minor"/>
    </font>
    <font>
      <b/>
      <sz val="12"/>
      <color rgb="FF000000"/>
      <name val="Calibri"/>
      <family val="2"/>
      <scheme val="minor"/>
    </font>
    <font>
      <b/>
      <sz val="12"/>
      <color rgb="FFFFFFFF"/>
      <name val="Calibri"/>
      <family val="2"/>
      <scheme val="minor"/>
    </font>
    <font>
      <i/>
      <sz val="12"/>
      <color rgb="FF000000"/>
      <name val="Calibri"/>
      <family val="2"/>
      <scheme val="minor"/>
    </font>
    <font>
      <sz val="12"/>
      <color rgb="FFFFFFFF"/>
      <name val="Calibri"/>
      <family val="2"/>
      <scheme val="minor"/>
    </font>
    <font>
      <sz val="16"/>
      <color rgb="FF1E1E1E"/>
      <name val="Helvetica Neue"/>
      <family val="2"/>
    </font>
    <font>
      <b/>
      <sz val="12"/>
      <color rgb="FFFF0000"/>
      <name val="Calibri"/>
      <family val="2"/>
      <scheme val="minor"/>
    </font>
    <font>
      <b/>
      <i/>
      <sz val="12"/>
      <color rgb="FF000000"/>
      <name val="Calibri"/>
      <family val="2"/>
      <scheme val="minor"/>
    </font>
    <font>
      <u/>
      <sz val="12"/>
      <color rgb="FF0563C1"/>
      <name val="Calibri"/>
      <family val="2"/>
      <scheme val="minor"/>
    </font>
    <font>
      <u/>
      <sz val="12"/>
      <color theme="10"/>
      <name val="Calibri"/>
      <family val="2"/>
      <scheme val="minor"/>
    </font>
    <font>
      <sz val="26"/>
      <color theme="0"/>
      <name val="Calibri (Body)"/>
    </font>
    <font>
      <b/>
      <i/>
      <sz val="12"/>
      <color theme="1"/>
      <name val="Calibri"/>
      <family val="2"/>
      <scheme val="minor"/>
    </font>
    <font>
      <b/>
      <i/>
      <sz val="12"/>
      <color rgb="FFFF0000"/>
      <name val="Calibri"/>
      <family val="2"/>
      <scheme val="minor"/>
    </font>
  </fonts>
  <fills count="27">
    <fill>
      <patternFill patternType="none"/>
    </fill>
    <fill>
      <patternFill patternType="gray125"/>
    </fill>
    <fill>
      <patternFill patternType="solid">
        <fgColor theme="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bgColor indexed="64"/>
      </patternFill>
    </fill>
    <fill>
      <patternFill patternType="solid">
        <fgColor rgb="FFFFFFFF"/>
        <bgColor rgb="FF000000"/>
      </patternFill>
    </fill>
    <fill>
      <patternFill patternType="solid">
        <fgColor rgb="FFFFFF00"/>
        <bgColor rgb="FF000000"/>
      </patternFill>
    </fill>
    <fill>
      <patternFill patternType="solid">
        <fgColor rgb="FFBFBFBF"/>
        <bgColor rgb="FF000000"/>
      </patternFill>
    </fill>
    <fill>
      <patternFill patternType="solid">
        <fgColor rgb="FF00B050"/>
        <bgColor rgb="FF000000"/>
      </patternFill>
    </fill>
    <fill>
      <patternFill patternType="solid">
        <fgColor rgb="FFD9D9D9"/>
        <bgColor rgb="FF000000"/>
      </patternFill>
    </fill>
    <fill>
      <patternFill patternType="solid">
        <fgColor theme="0" tint="-0.249977111117893"/>
        <bgColor indexed="64"/>
      </patternFill>
    </fill>
    <fill>
      <patternFill patternType="solid">
        <fgColor theme="0" tint="-0.499984740745262"/>
        <bgColor rgb="FF000000"/>
      </patternFill>
    </fill>
    <fill>
      <patternFill patternType="solid">
        <fgColor theme="1" tint="0.499984740745262"/>
        <bgColor indexed="64"/>
      </patternFill>
    </fill>
    <fill>
      <patternFill patternType="solid">
        <fgColor theme="1" tint="0.499984740745262"/>
        <bgColor rgb="FF000000"/>
      </patternFill>
    </fill>
    <fill>
      <patternFill patternType="solid">
        <fgColor theme="0" tint="-0.14999847407452621"/>
        <bgColor rgb="FF000000"/>
      </patternFill>
    </fill>
    <fill>
      <patternFill patternType="solid">
        <fgColor theme="9" tint="0.59999389629810485"/>
        <bgColor rgb="FF000000"/>
      </patternFill>
    </fill>
    <fill>
      <patternFill patternType="solid">
        <fgColor theme="9"/>
        <bgColor rgb="FF000000"/>
      </patternFill>
    </fill>
    <fill>
      <patternFill patternType="solid">
        <fgColor theme="0" tint="-0.14999847407452621"/>
        <bgColor indexed="64"/>
      </patternFill>
    </fill>
    <fill>
      <patternFill patternType="solid">
        <fgColor theme="0"/>
        <bgColor rgb="FF000000"/>
      </patternFill>
    </fill>
    <fill>
      <patternFill patternType="solid">
        <fgColor theme="0"/>
        <bgColor indexed="64"/>
      </patternFill>
    </fill>
  </fills>
  <borders count="3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FFC000"/>
      </left>
      <right style="thin">
        <color rgb="FFFFC000"/>
      </right>
      <top style="thin">
        <color rgb="FFFFC000"/>
      </top>
      <bottom/>
      <diagonal/>
    </border>
    <border>
      <left/>
      <right style="thin">
        <color rgb="FFFFC000"/>
      </right>
      <top style="thin">
        <color rgb="FFFFC000"/>
      </top>
      <bottom/>
      <diagonal/>
    </border>
    <border>
      <left style="thin">
        <color rgb="FFA5A5A5"/>
      </left>
      <right style="thin">
        <color rgb="FFA5A5A5"/>
      </right>
      <top style="thin">
        <color rgb="FFA5A5A5"/>
      </top>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medium">
        <color rgb="FFFFC000"/>
      </left>
      <right style="thin">
        <color rgb="FFFFC000"/>
      </right>
      <top style="medium">
        <color rgb="FFFFC000"/>
      </top>
      <bottom style="thin">
        <color rgb="FFFFC000"/>
      </bottom>
      <diagonal/>
    </border>
    <border>
      <left/>
      <right style="thin">
        <color rgb="FFFFC000"/>
      </right>
      <top style="medium">
        <color rgb="FFFFC000"/>
      </top>
      <bottom style="thin">
        <color rgb="FFFFC000"/>
      </bottom>
      <diagonal/>
    </border>
    <border>
      <left style="thin">
        <color rgb="FF000000"/>
      </left>
      <right style="thin">
        <color rgb="FF000000"/>
      </right>
      <top style="medium">
        <color rgb="FF000000"/>
      </top>
      <bottom style="thin">
        <color rgb="FF000000"/>
      </bottom>
      <diagonal/>
    </border>
    <border>
      <left style="thin">
        <color rgb="FFFFC000"/>
      </left>
      <right style="thin">
        <color rgb="FFFFC000"/>
      </right>
      <top style="medium">
        <color rgb="FFFFC000"/>
      </top>
      <bottom style="thin">
        <color rgb="FFFFC000"/>
      </bottom>
      <diagonal/>
    </border>
    <border>
      <left/>
      <right style="medium">
        <color rgb="FFFFC000"/>
      </right>
      <top style="medium">
        <color rgb="FFFFC000"/>
      </top>
      <bottom style="thin">
        <color rgb="FFFFC000"/>
      </bottom>
      <diagonal/>
    </border>
    <border>
      <left style="medium">
        <color rgb="FFFFC000"/>
      </left>
      <right style="thin">
        <color rgb="FFFFC000"/>
      </right>
      <top/>
      <bottom style="thin">
        <color rgb="FFFFC000"/>
      </bottom>
      <diagonal/>
    </border>
    <border>
      <left/>
      <right style="thin">
        <color rgb="FFFFC000"/>
      </right>
      <top/>
      <bottom style="thin">
        <color rgb="FFFFC000"/>
      </bottom>
      <diagonal/>
    </border>
    <border>
      <left style="thin">
        <color rgb="FF000000"/>
      </left>
      <right style="thin">
        <color rgb="FF000000"/>
      </right>
      <top/>
      <bottom style="thin">
        <color rgb="FF000000"/>
      </bottom>
      <diagonal/>
    </border>
    <border>
      <left/>
      <right style="medium">
        <color rgb="FFFFC000"/>
      </right>
      <top/>
      <bottom style="thin">
        <color rgb="FFFFC000"/>
      </bottom>
      <diagonal/>
    </border>
    <border>
      <left style="medium">
        <color rgb="FFFFC000"/>
      </left>
      <right style="thin">
        <color rgb="FFFFC000"/>
      </right>
      <top/>
      <bottom style="medium">
        <color rgb="FFFFC000"/>
      </bottom>
      <diagonal/>
    </border>
    <border>
      <left/>
      <right style="thin">
        <color rgb="FFFFC000"/>
      </right>
      <top/>
      <bottom style="medium">
        <color rgb="FFFFC000"/>
      </bottom>
      <diagonal/>
    </border>
    <border>
      <left/>
      <right style="medium">
        <color rgb="FFFFC000"/>
      </right>
      <top/>
      <bottom style="medium">
        <color rgb="FFFFC000"/>
      </bottom>
      <diagonal/>
    </border>
    <border>
      <left style="thin">
        <color rgb="FFFFC000"/>
      </left>
      <right style="thin">
        <color rgb="FFFFC000"/>
      </right>
      <top/>
      <bottom style="thin">
        <color rgb="FFFFC000"/>
      </bottom>
      <diagonal/>
    </border>
    <border>
      <left style="thin">
        <color theme="6"/>
      </left>
      <right style="thin">
        <color theme="6"/>
      </right>
      <top style="thin">
        <color theme="6"/>
      </top>
      <bottom style="thin">
        <color theme="6"/>
      </bottom>
      <diagonal/>
    </border>
    <border>
      <left style="thin">
        <color rgb="FFBFBFBF"/>
      </left>
      <right/>
      <top style="thin">
        <color rgb="FFBFBFBF"/>
      </top>
      <bottom style="thin">
        <color rgb="FFBFBFBF"/>
      </bottom>
      <diagonal/>
    </border>
  </borders>
  <cellStyleXfs count="2">
    <xf numFmtId="0" fontId="0" fillId="0" borderId="0"/>
    <xf numFmtId="0" fontId="23" fillId="0" borderId="0" applyNumberFormat="0" applyFill="0" applyBorder="0" applyAlignment="0" applyProtection="0"/>
  </cellStyleXfs>
  <cellXfs count="188">
    <xf numFmtId="0" fontId="0" fillId="0" borderId="0" xfId="0"/>
    <xf numFmtId="0" fontId="3" fillId="3" borderId="0" xfId="0" applyFont="1" applyFill="1"/>
    <xf numFmtId="0" fontId="4" fillId="0" borderId="0" xfId="0" applyFont="1" applyAlignment="1">
      <alignment wrapText="1"/>
    </xf>
    <xf numFmtId="0" fontId="4" fillId="2" borderId="0" xfId="0" applyFont="1" applyFill="1" applyAlignment="1">
      <alignment horizontal="center" vertical="center" wrapText="1"/>
    </xf>
    <xf numFmtId="10" fontId="3" fillId="3" borderId="0" xfId="0" applyNumberFormat="1" applyFont="1" applyFill="1"/>
    <xf numFmtId="0" fontId="0" fillId="4" borderId="0" xfId="0" applyFill="1" applyAlignment="1">
      <alignment wrapText="1"/>
    </xf>
    <xf numFmtId="164" fontId="0" fillId="0" borderId="0" xfId="0" applyNumberFormat="1"/>
    <xf numFmtId="164" fontId="0" fillId="4" borderId="0" xfId="0" applyNumberFormat="1" applyFill="1"/>
    <xf numFmtId="164" fontId="0" fillId="5" borderId="0" xfId="0" applyNumberFormat="1" applyFill="1"/>
    <xf numFmtId="0" fontId="0" fillId="5" borderId="0" xfId="0" applyFill="1" applyAlignment="1">
      <alignment wrapText="1"/>
    </xf>
    <xf numFmtId="164" fontId="0" fillId="6" borderId="0" xfId="0" applyNumberFormat="1" applyFill="1"/>
    <xf numFmtId="0" fontId="0" fillId="6" borderId="0" xfId="0" applyFill="1" applyAlignment="1">
      <alignment wrapText="1"/>
    </xf>
    <xf numFmtId="0" fontId="1" fillId="0" borderId="0" xfId="0" applyFont="1"/>
    <xf numFmtId="164" fontId="5" fillId="0" borderId="0" xfId="0" applyNumberFormat="1" applyFont="1"/>
    <xf numFmtId="0" fontId="1" fillId="7" borderId="0" xfId="0" applyFont="1" applyFill="1"/>
    <xf numFmtId="0" fontId="0" fillId="7" borderId="0" xfId="0" applyFill="1"/>
    <xf numFmtId="164" fontId="1" fillId="7" borderId="0" xfId="0" applyNumberFormat="1" applyFont="1" applyFill="1"/>
    <xf numFmtId="0" fontId="4" fillId="7" borderId="0" xfId="0" applyFont="1" applyFill="1" applyAlignment="1">
      <alignment wrapText="1"/>
    </xf>
    <xf numFmtId="0" fontId="3" fillId="3" borderId="0" xfId="0" applyFont="1" applyFill="1" applyAlignment="1">
      <alignment horizontal="center" vertical="center"/>
    </xf>
    <xf numFmtId="0" fontId="4" fillId="7" borderId="0" xfId="0" applyFont="1" applyFill="1" applyAlignment="1">
      <alignment horizontal="center" vertical="center" wrapText="1"/>
    </xf>
    <xf numFmtId="0" fontId="1" fillId="8" borderId="0" xfId="0" applyFont="1" applyFill="1"/>
    <xf numFmtId="0" fontId="0" fillId="8" borderId="0" xfId="0" applyFill="1"/>
    <xf numFmtId="0" fontId="4" fillId="8" borderId="0" xfId="0" applyFont="1" applyFill="1" applyAlignment="1">
      <alignment wrapText="1"/>
    </xf>
    <xf numFmtId="0" fontId="7" fillId="0" borderId="0" xfId="0" applyFont="1" applyAlignment="1">
      <alignment vertical="center"/>
    </xf>
    <xf numFmtId="164" fontId="0" fillId="9" borderId="0" xfId="0" applyNumberFormat="1" applyFill="1"/>
    <xf numFmtId="0" fontId="5" fillId="0" borderId="1" xfId="0" applyFont="1" applyBorder="1"/>
    <xf numFmtId="0" fontId="0" fillId="0" borderId="1" xfId="0" applyBorder="1"/>
    <xf numFmtId="0" fontId="0" fillId="9" borderId="1" xfId="0" applyFill="1" applyBorder="1"/>
    <xf numFmtId="6" fontId="1" fillId="8" borderId="0" xfId="0" applyNumberFormat="1" applyFont="1" applyFill="1"/>
    <xf numFmtId="0" fontId="1" fillId="10" borderId="0" xfId="0" applyFont="1" applyFill="1"/>
    <xf numFmtId="9" fontId="1" fillId="10" borderId="0" xfId="0" applyNumberFormat="1" applyFont="1" applyFill="1"/>
    <xf numFmtId="0" fontId="0" fillId="10" borderId="0" xfId="0" applyFill="1" applyAlignment="1">
      <alignment wrapText="1"/>
    </xf>
    <xf numFmtId="0" fontId="8" fillId="11" borderId="0" xfId="0" applyFont="1" applyFill="1" applyAlignment="1">
      <alignment wrapText="1"/>
    </xf>
    <xf numFmtId="0" fontId="4" fillId="0" borderId="0" xfId="0" applyFont="1" applyAlignment="1">
      <alignment vertical="top" wrapText="1"/>
    </xf>
    <xf numFmtId="0" fontId="10" fillId="3" borderId="0" xfId="0" applyFont="1" applyFill="1"/>
    <xf numFmtId="0" fontId="10" fillId="3" borderId="0" xfId="0" applyFont="1" applyFill="1" applyAlignment="1">
      <alignment horizontal="center" vertical="center"/>
    </xf>
    <xf numFmtId="0" fontId="8" fillId="11" borderId="0" xfId="0" applyFont="1" applyFill="1" applyAlignment="1">
      <alignment horizontal="center" vertical="center" wrapText="1"/>
    </xf>
    <xf numFmtId="0" fontId="0" fillId="0" borderId="0" xfId="0" applyAlignment="1">
      <alignment vertical="center"/>
    </xf>
    <xf numFmtId="0" fontId="1" fillId="3" borderId="0" xfId="0" applyFont="1" applyFill="1" applyAlignment="1">
      <alignment vertical="center"/>
    </xf>
    <xf numFmtId="0" fontId="0" fillId="3" borderId="0" xfId="0" applyFill="1" applyAlignment="1">
      <alignment vertical="center"/>
    </xf>
    <xf numFmtId="0" fontId="1" fillId="0" borderId="0" xfId="0" applyFont="1" applyAlignment="1">
      <alignment vertical="center" wrapText="1"/>
    </xf>
    <xf numFmtId="6" fontId="1" fillId="3" borderId="2" xfId="0" applyNumberFormat="1" applyFont="1" applyFill="1" applyBorder="1" applyAlignment="1">
      <alignment vertical="center"/>
    </xf>
    <xf numFmtId="164" fontId="1" fillId="0" borderId="2" xfId="0" applyNumberFormat="1" applyFont="1" applyBorder="1" applyAlignment="1">
      <alignment vertical="center"/>
    </xf>
    <xf numFmtId="9" fontId="1" fillId="3" borderId="2" xfId="0" applyNumberFormat="1" applyFont="1" applyFill="1" applyBorder="1" applyAlignment="1">
      <alignment vertical="center"/>
    </xf>
    <xf numFmtId="0" fontId="4" fillId="0" borderId="0" xfId="0" applyFont="1"/>
    <xf numFmtId="0" fontId="11" fillId="12" borderId="0" xfId="0" applyFont="1" applyFill="1" applyProtection="1">
      <protection locked="0"/>
    </xf>
    <xf numFmtId="0" fontId="12" fillId="12" borderId="0" xfId="0" applyFont="1" applyFill="1" applyProtection="1">
      <protection locked="0"/>
    </xf>
    <xf numFmtId="0" fontId="13" fillId="12" borderId="0" xfId="0" applyFont="1" applyFill="1" applyAlignment="1" applyProtection="1">
      <alignment horizontal="center"/>
      <protection locked="0"/>
    </xf>
    <xf numFmtId="0" fontId="16" fillId="12" borderId="0" xfId="0" applyFont="1" applyFill="1" applyAlignment="1">
      <alignment horizontal="center" vertical="center" wrapText="1"/>
    </xf>
    <xf numFmtId="0" fontId="15" fillId="12" borderId="17" xfId="0" applyFont="1" applyFill="1" applyBorder="1"/>
    <xf numFmtId="166" fontId="17" fillId="13" borderId="18" xfId="0" applyNumberFormat="1" applyFont="1" applyFill="1" applyBorder="1" applyAlignment="1" applyProtection="1">
      <alignment horizontal="right"/>
      <protection locked="0"/>
    </xf>
    <xf numFmtId="2" fontId="11" fillId="12" borderId="0" xfId="0" applyNumberFormat="1" applyFont="1" applyFill="1" applyProtection="1">
      <protection locked="0"/>
    </xf>
    <xf numFmtId="0" fontId="11" fillId="12" borderId="0" xfId="0" applyFont="1" applyFill="1"/>
    <xf numFmtId="167" fontId="11" fillId="16" borderId="18" xfId="0" applyNumberFormat="1" applyFont="1" applyFill="1" applyBorder="1" applyAlignment="1">
      <alignment horizontal="right"/>
    </xf>
    <xf numFmtId="0" fontId="19" fillId="0" borderId="0" xfId="0" applyFont="1"/>
    <xf numFmtId="170" fontId="15" fillId="12" borderId="0" xfId="0" applyNumberFormat="1" applyFont="1" applyFill="1"/>
    <xf numFmtId="0" fontId="18" fillId="12" borderId="0" xfId="0" applyFont="1" applyFill="1"/>
    <xf numFmtId="0" fontId="21" fillId="12" borderId="0" xfId="0" applyFont="1" applyFill="1" applyProtection="1">
      <protection locked="0"/>
    </xf>
    <xf numFmtId="170" fontId="18" fillId="12" borderId="0" xfId="0" applyNumberFormat="1" applyFont="1" applyFill="1"/>
    <xf numFmtId="171" fontId="18" fillId="12" borderId="0" xfId="0" applyNumberFormat="1" applyFont="1" applyFill="1"/>
    <xf numFmtId="168" fontId="18" fillId="12" borderId="0" xfId="0" applyNumberFormat="1" applyFont="1" applyFill="1"/>
    <xf numFmtId="8" fontId="11" fillId="12" borderId="0" xfId="0" applyNumberFormat="1" applyFont="1" applyFill="1" applyProtection="1">
      <protection locked="0"/>
    </xf>
    <xf numFmtId="0" fontId="22" fillId="12" borderId="0" xfId="0" applyFont="1" applyFill="1" applyProtection="1">
      <protection locked="0"/>
    </xf>
    <xf numFmtId="0" fontId="23" fillId="12" borderId="0" xfId="1" applyFill="1" applyProtection="1">
      <protection locked="0"/>
    </xf>
    <xf numFmtId="0" fontId="11" fillId="12" borderId="0" xfId="0" applyFont="1" applyFill="1" applyAlignment="1" applyProtection="1">
      <alignment horizontal="center" vertical="center"/>
      <protection locked="0"/>
    </xf>
    <xf numFmtId="0" fontId="14" fillId="12" borderId="0" xfId="0" applyFont="1" applyFill="1" applyAlignment="1" applyProtection="1">
      <alignment horizontal="left" vertical="center"/>
      <protection locked="0"/>
    </xf>
    <xf numFmtId="0" fontId="11" fillId="12" borderId="19" xfId="0" applyFont="1" applyFill="1" applyBorder="1" applyAlignment="1">
      <alignment horizontal="center" vertical="center"/>
    </xf>
    <xf numFmtId="2" fontId="11" fillId="14" borderId="21" xfId="0" applyNumberFormat="1" applyFont="1" applyFill="1" applyBorder="1" applyAlignment="1">
      <alignment horizontal="center" vertical="center"/>
    </xf>
    <xf numFmtId="43" fontId="11" fillId="12" borderId="20" xfId="0" applyNumberFormat="1" applyFont="1" applyFill="1" applyBorder="1" applyAlignment="1">
      <alignment horizontal="center" vertical="center"/>
    </xf>
    <xf numFmtId="0" fontId="11" fillId="12" borderId="24" xfId="0" applyFont="1" applyFill="1" applyBorder="1" applyAlignment="1">
      <alignment horizontal="center" vertical="center"/>
    </xf>
    <xf numFmtId="2" fontId="11" fillId="14" borderId="26" xfId="0" applyNumberFormat="1" applyFont="1" applyFill="1" applyBorder="1" applyAlignment="1">
      <alignment horizontal="center" vertical="center"/>
    </xf>
    <xf numFmtId="0" fontId="20" fillId="12" borderId="24" xfId="0" applyFont="1" applyFill="1" applyBorder="1" applyAlignment="1">
      <alignment horizontal="center" vertical="center"/>
    </xf>
    <xf numFmtId="0" fontId="20" fillId="12" borderId="28" xfId="0" applyFont="1" applyFill="1" applyBorder="1" applyAlignment="1">
      <alignment horizontal="center" vertical="center"/>
    </xf>
    <xf numFmtId="0" fontId="20" fillId="12" borderId="31" xfId="0" applyFont="1" applyFill="1" applyBorder="1" applyAlignment="1">
      <alignment horizontal="center" vertical="center"/>
    </xf>
    <xf numFmtId="43" fontId="11" fillId="12" borderId="0" xfId="0" applyNumberFormat="1" applyFont="1" applyFill="1" applyAlignment="1" applyProtection="1">
      <alignment horizontal="center" vertical="center"/>
      <protection locked="0"/>
    </xf>
    <xf numFmtId="0" fontId="12" fillId="12" borderId="0" xfId="0" applyFont="1" applyFill="1" applyAlignment="1" applyProtection="1">
      <alignment horizontal="center" vertical="center"/>
      <protection locked="0"/>
    </xf>
    <xf numFmtId="0" fontId="14" fillId="12" borderId="0" xfId="0" applyFont="1" applyFill="1" applyAlignment="1" applyProtection="1">
      <alignment horizontal="center" vertical="center"/>
      <protection locked="0"/>
    </xf>
    <xf numFmtId="0" fontId="13" fillId="12" borderId="0" xfId="0" applyFont="1" applyFill="1" applyAlignment="1" applyProtection="1">
      <alignment horizontal="center" vertical="center"/>
      <protection locked="0"/>
    </xf>
    <xf numFmtId="167" fontId="11" fillId="14" borderId="20" xfId="0" applyNumberFormat="1" applyFont="1" applyFill="1" applyBorder="1" applyAlignment="1">
      <alignment horizontal="center" vertical="center"/>
    </xf>
    <xf numFmtId="168" fontId="11" fillId="14" borderId="20" xfId="0" applyNumberFormat="1" applyFont="1" applyFill="1" applyBorder="1" applyAlignment="1">
      <alignment horizontal="center" vertical="center"/>
    </xf>
    <xf numFmtId="165" fontId="11" fillId="12" borderId="20" xfId="0" applyNumberFormat="1" applyFont="1" applyFill="1" applyBorder="1" applyAlignment="1">
      <alignment horizontal="center" vertical="center"/>
    </xf>
    <xf numFmtId="0" fontId="11" fillId="12" borderId="0" xfId="0" applyFont="1" applyFill="1" applyAlignment="1">
      <alignment horizontal="center" vertical="center"/>
    </xf>
    <xf numFmtId="167" fontId="11" fillId="14" borderId="25" xfId="0" applyNumberFormat="1" applyFont="1" applyFill="1" applyBorder="1" applyAlignment="1">
      <alignment horizontal="center" vertical="center"/>
    </xf>
    <xf numFmtId="168" fontId="11" fillId="14" borderId="25" xfId="0" applyNumberFormat="1" applyFont="1" applyFill="1" applyBorder="1" applyAlignment="1">
      <alignment horizontal="center" vertical="center"/>
    </xf>
    <xf numFmtId="165" fontId="11" fillId="12" borderId="0" xfId="0" applyNumberFormat="1" applyFont="1" applyFill="1" applyAlignment="1">
      <alignment horizontal="center" vertical="center"/>
    </xf>
    <xf numFmtId="167" fontId="11" fillId="14" borderId="29" xfId="0" applyNumberFormat="1" applyFont="1" applyFill="1" applyBorder="1" applyAlignment="1">
      <alignment horizontal="center" vertical="center"/>
    </xf>
    <xf numFmtId="165" fontId="11" fillId="12" borderId="0" xfId="0" applyNumberFormat="1" applyFont="1" applyFill="1" applyAlignment="1" applyProtection="1">
      <alignment horizontal="center" vertical="center"/>
      <protection locked="0"/>
    </xf>
    <xf numFmtId="0" fontId="21" fillId="12" borderId="0" xfId="0" applyFont="1" applyFill="1" applyAlignment="1" applyProtection="1">
      <alignment horizontal="center" vertical="center"/>
      <protection locked="0"/>
    </xf>
    <xf numFmtId="167" fontId="11" fillId="12" borderId="0" xfId="0" applyNumberFormat="1" applyFont="1" applyFill="1" applyAlignment="1" applyProtection="1">
      <alignment horizontal="center" vertical="center"/>
      <protection locked="0"/>
    </xf>
    <xf numFmtId="0" fontId="17" fillId="12" borderId="0" xfId="0" applyFont="1" applyFill="1" applyAlignment="1" applyProtection="1">
      <alignment horizontal="center" vertical="center"/>
      <protection locked="0"/>
    </xf>
    <xf numFmtId="0" fontId="0" fillId="0" borderId="0" xfId="0" applyAlignment="1">
      <alignment horizontal="center" vertical="center"/>
    </xf>
    <xf numFmtId="0" fontId="21" fillId="12" borderId="0" xfId="0" applyFont="1" applyFill="1" applyAlignment="1" applyProtection="1">
      <alignment horizontal="left" vertical="top"/>
      <protection locked="0"/>
    </xf>
    <xf numFmtId="0" fontId="17" fillId="12" borderId="0" xfId="0" applyFont="1" applyFill="1" applyAlignment="1" applyProtection="1">
      <alignment horizontal="left" vertical="top"/>
      <protection locked="0"/>
    </xf>
    <xf numFmtId="0" fontId="15" fillId="12" borderId="12" xfId="0" applyFont="1" applyFill="1" applyBorder="1" applyAlignment="1">
      <alignment wrapText="1"/>
    </xf>
    <xf numFmtId="0" fontId="15" fillId="12" borderId="17" xfId="0" applyFont="1" applyFill="1" applyBorder="1" applyAlignment="1">
      <alignment wrapText="1"/>
    </xf>
    <xf numFmtId="0" fontId="0" fillId="17" borderId="32" xfId="0" applyFill="1" applyBorder="1" applyAlignment="1">
      <alignment horizontal="center" vertical="center" wrapText="1"/>
    </xf>
    <xf numFmtId="0" fontId="0" fillId="17" borderId="32" xfId="0" applyFill="1" applyBorder="1" applyAlignment="1">
      <alignment wrapText="1"/>
    </xf>
    <xf numFmtId="0" fontId="16" fillId="18" borderId="14" xfId="0" applyFont="1" applyFill="1" applyBorder="1" applyAlignment="1">
      <alignment horizontal="center" vertical="center"/>
    </xf>
    <xf numFmtId="0" fontId="16" fillId="18" borderId="15" xfId="0" applyFont="1" applyFill="1" applyBorder="1" applyAlignment="1">
      <alignment horizontal="center" vertical="center" wrapText="1"/>
    </xf>
    <xf numFmtId="0" fontId="16" fillId="18" borderId="16" xfId="0" applyFont="1" applyFill="1" applyBorder="1" applyAlignment="1">
      <alignment horizontal="center" vertical="center" wrapText="1"/>
    </xf>
    <xf numFmtId="0" fontId="16" fillId="18" borderId="14" xfId="0" applyFont="1" applyFill="1" applyBorder="1" applyAlignment="1">
      <alignment horizontal="center" vertical="center" wrapText="1"/>
    </xf>
    <xf numFmtId="0" fontId="25" fillId="12" borderId="0" xfId="0" applyFont="1" applyFill="1"/>
    <xf numFmtId="0" fontId="24" fillId="19" borderId="0" xfId="0" applyFont="1" applyFill="1" applyAlignment="1">
      <alignment vertical="center"/>
    </xf>
    <xf numFmtId="0" fontId="8" fillId="19" borderId="0" xfId="0" applyFont="1" applyFill="1"/>
    <xf numFmtId="0" fontId="11" fillId="20" borderId="0" xfId="0" applyFont="1" applyFill="1" applyProtection="1">
      <protection locked="0"/>
    </xf>
    <xf numFmtId="0" fontId="26" fillId="0" borderId="0" xfId="0" applyFont="1" applyAlignment="1">
      <alignment horizontal="left" vertical="top"/>
    </xf>
    <xf numFmtId="0" fontId="26" fillId="12" borderId="0" xfId="0" applyFont="1" applyFill="1" applyProtection="1">
      <protection locked="0"/>
    </xf>
    <xf numFmtId="165" fontId="11" fillId="21" borderId="13" xfId="0" applyNumberFormat="1" applyFont="1" applyFill="1" applyBorder="1"/>
    <xf numFmtId="166" fontId="17" fillId="21" borderId="18" xfId="0" applyNumberFormat="1" applyFont="1" applyFill="1" applyBorder="1" applyAlignment="1" applyProtection="1">
      <alignment horizontal="right"/>
      <protection locked="0"/>
    </xf>
    <xf numFmtId="0" fontId="11" fillId="22" borderId="12" xfId="0" applyFont="1" applyFill="1" applyBorder="1" applyAlignment="1">
      <alignment horizontal="center" vertical="center"/>
    </xf>
    <xf numFmtId="0" fontId="11" fillId="22" borderId="13" xfId="0" applyFont="1" applyFill="1" applyBorder="1" applyAlignment="1">
      <alignment horizontal="center" vertical="center"/>
    </xf>
    <xf numFmtId="0" fontId="11" fillId="22" borderId="18" xfId="0" applyFont="1" applyFill="1" applyBorder="1" applyAlignment="1">
      <alignment horizontal="center" vertical="center" wrapText="1"/>
    </xf>
    <xf numFmtId="167" fontId="11" fillId="22" borderId="22" xfId="0" applyNumberFormat="1" applyFont="1" applyFill="1" applyBorder="1" applyAlignment="1">
      <alignment horizontal="center" vertical="center"/>
    </xf>
    <xf numFmtId="165" fontId="11" fillId="23" borderId="23" xfId="0" applyNumberFormat="1" applyFont="1" applyFill="1" applyBorder="1" applyAlignment="1">
      <alignment horizontal="center" vertical="center"/>
    </xf>
    <xf numFmtId="165" fontId="11" fillId="23" borderId="27" xfId="0" applyNumberFormat="1" applyFont="1" applyFill="1" applyBorder="1" applyAlignment="1">
      <alignment horizontal="center" vertical="center"/>
    </xf>
    <xf numFmtId="165" fontId="11" fillId="23" borderId="30" xfId="0" applyNumberFormat="1" applyFont="1" applyFill="1" applyBorder="1" applyAlignment="1">
      <alignment horizontal="center" vertical="center"/>
    </xf>
    <xf numFmtId="165" fontId="11" fillId="23" borderId="25" xfId="0" applyNumberFormat="1" applyFont="1" applyFill="1" applyBorder="1" applyAlignment="1">
      <alignment horizontal="center" vertical="center"/>
    </xf>
    <xf numFmtId="0" fontId="16" fillId="18" borderId="32" xfId="0" applyFont="1" applyFill="1" applyBorder="1" applyAlignment="1">
      <alignment horizontal="center" vertical="center"/>
    </xf>
    <xf numFmtId="0" fontId="16" fillId="18" borderId="32" xfId="0" applyFont="1" applyFill="1" applyBorder="1" applyAlignment="1">
      <alignment horizontal="center" vertical="center" wrapText="1"/>
    </xf>
    <xf numFmtId="0" fontId="11" fillId="12" borderId="32" xfId="0" applyFont="1" applyFill="1" applyBorder="1" applyAlignment="1">
      <alignment horizontal="center" vertical="center"/>
    </xf>
    <xf numFmtId="167" fontId="11" fillId="14" borderId="32" xfId="0" applyNumberFormat="1" applyFont="1" applyFill="1" applyBorder="1" applyAlignment="1">
      <alignment horizontal="center" vertical="center"/>
    </xf>
    <xf numFmtId="168" fontId="11" fillId="14" borderId="32" xfId="0" applyNumberFormat="1" applyFont="1" applyFill="1" applyBorder="1" applyAlignment="1">
      <alignment horizontal="center" vertical="center"/>
    </xf>
    <xf numFmtId="2" fontId="11" fillId="14" borderId="32" xfId="0" applyNumberFormat="1" applyFont="1" applyFill="1" applyBorder="1" applyAlignment="1">
      <alignment horizontal="center" vertical="center"/>
    </xf>
    <xf numFmtId="167" fontId="11" fillId="22" borderId="32" xfId="0" applyNumberFormat="1" applyFont="1" applyFill="1" applyBorder="1" applyAlignment="1">
      <alignment horizontal="center" vertical="center"/>
    </xf>
    <xf numFmtId="43" fontId="11" fillId="12" borderId="32" xfId="0" applyNumberFormat="1" applyFont="1" applyFill="1" applyBorder="1" applyAlignment="1">
      <alignment horizontal="center" vertical="center"/>
    </xf>
    <xf numFmtId="165" fontId="11" fillId="12" borderId="32" xfId="0" applyNumberFormat="1" applyFont="1" applyFill="1" applyBorder="1" applyAlignment="1">
      <alignment horizontal="center" vertical="center"/>
    </xf>
    <xf numFmtId="165" fontId="11" fillId="23" borderId="32" xfId="0" applyNumberFormat="1" applyFont="1" applyFill="1" applyBorder="1" applyAlignment="1">
      <alignment horizontal="center" vertical="center"/>
    </xf>
    <xf numFmtId="0" fontId="0" fillId="12" borderId="32" xfId="0" applyFill="1" applyBorder="1" applyAlignment="1">
      <alignment horizontal="center" vertical="center"/>
    </xf>
    <xf numFmtId="0" fontId="20" fillId="12" borderId="32" xfId="0" applyFont="1" applyFill="1" applyBorder="1" applyAlignment="1">
      <alignment horizontal="center" vertical="center"/>
    </xf>
    <xf numFmtId="0" fontId="26" fillId="0" borderId="0" xfId="0" applyFont="1"/>
    <xf numFmtId="0" fontId="8" fillId="11" borderId="0" xfId="0" applyFont="1" applyFill="1" applyAlignment="1">
      <alignment vertical="top" wrapText="1"/>
    </xf>
    <xf numFmtId="0" fontId="0" fillId="0" borderId="0" xfId="0" applyProtection="1">
      <protection locked="0"/>
    </xf>
    <xf numFmtId="0" fontId="5" fillId="0" borderId="5" xfId="0" applyFont="1" applyBorder="1" applyProtection="1">
      <protection locked="0"/>
    </xf>
    <xf numFmtId="0" fontId="5" fillId="0" borderId="3" xfId="0" applyFont="1" applyBorder="1" applyProtection="1">
      <protection locked="0"/>
    </xf>
    <xf numFmtId="0" fontId="0" fillId="0" borderId="3" xfId="0" applyBorder="1" applyProtection="1">
      <protection locked="0"/>
    </xf>
    <xf numFmtId="164" fontId="0" fillId="8" borderId="2" xfId="0" applyNumberFormat="1" applyFill="1" applyBorder="1" applyProtection="1">
      <protection locked="0"/>
    </xf>
    <xf numFmtId="164" fontId="0" fillId="0" borderId="4" xfId="0" applyNumberFormat="1" applyBorder="1" applyProtection="1">
      <protection locked="0"/>
    </xf>
    <xf numFmtId="164" fontId="0" fillId="0" borderId="5" xfId="0" applyNumberFormat="1" applyBorder="1" applyProtection="1">
      <protection locked="0"/>
    </xf>
    <xf numFmtId="164" fontId="0" fillId="9" borderId="3" xfId="0" applyNumberFormat="1" applyFill="1" applyBorder="1" applyProtection="1">
      <protection locked="0"/>
    </xf>
    <xf numFmtId="164" fontId="0" fillId="0" borderId="11" xfId="0" applyNumberFormat="1" applyBorder="1" applyProtection="1">
      <protection locked="0"/>
    </xf>
    <xf numFmtId="164" fontId="0" fillId="8" borderId="7" xfId="0" applyNumberFormat="1" applyFill="1" applyBorder="1" applyProtection="1">
      <protection locked="0"/>
    </xf>
    <xf numFmtId="164" fontId="0" fillId="9" borderId="4" xfId="0" applyNumberFormat="1" applyFill="1" applyBorder="1" applyProtection="1">
      <protection locked="0"/>
    </xf>
    <xf numFmtId="164" fontId="0" fillId="8" borderId="4" xfId="0" applyNumberFormat="1" applyFill="1" applyBorder="1" applyProtection="1">
      <protection locked="0"/>
    </xf>
    <xf numFmtId="164" fontId="0" fillId="9" borderId="6" xfId="0" applyNumberFormat="1" applyFill="1" applyBorder="1" applyProtection="1">
      <protection locked="0"/>
    </xf>
    <xf numFmtId="164" fontId="0" fillId="8" borderId="8" xfId="0" applyNumberFormat="1" applyFill="1" applyBorder="1" applyProtection="1">
      <protection locked="0"/>
    </xf>
    <xf numFmtId="164" fontId="0" fillId="8" borderId="9" xfId="0" applyNumberFormat="1" applyFill="1" applyBorder="1" applyProtection="1">
      <protection locked="0"/>
    </xf>
    <xf numFmtId="164" fontId="0" fillId="8" borderId="10" xfId="0" applyNumberFormat="1" applyFill="1" applyBorder="1" applyProtection="1">
      <protection locked="0"/>
    </xf>
    <xf numFmtId="164" fontId="0" fillId="0" borderId="6" xfId="0" applyNumberFormat="1" applyBorder="1" applyProtection="1">
      <protection locked="0"/>
    </xf>
    <xf numFmtId="0" fontId="1" fillId="0" borderId="0" xfId="0" applyFont="1" applyProtection="1">
      <protection locked="0"/>
    </xf>
    <xf numFmtId="164" fontId="5" fillId="0" borderId="6" xfId="0" applyNumberFormat="1" applyFont="1" applyBorder="1" applyProtection="1">
      <protection locked="0"/>
    </xf>
    <xf numFmtId="164" fontId="5" fillId="0" borderId="3" xfId="0" applyNumberFormat="1" applyFont="1" applyBorder="1" applyProtection="1">
      <protection locked="0"/>
    </xf>
    <xf numFmtId="164" fontId="0" fillId="0" borderId="3" xfId="0" applyNumberFormat="1" applyBorder="1" applyProtection="1">
      <protection locked="0"/>
    </xf>
    <xf numFmtId="10" fontId="9" fillId="24" borderId="2" xfId="0" applyNumberFormat="1" applyFont="1" applyFill="1" applyBorder="1" applyProtection="1">
      <protection locked="0"/>
    </xf>
    <xf numFmtId="0" fontId="26" fillId="12" borderId="0" xfId="0" applyFont="1" applyFill="1"/>
    <xf numFmtId="0" fontId="24" fillId="19" borderId="0" xfId="0" applyFont="1" applyFill="1" applyAlignment="1" applyProtection="1">
      <alignment vertical="center"/>
      <protection locked="0"/>
    </xf>
    <xf numFmtId="0" fontId="15" fillId="12" borderId="12" xfId="0" applyFont="1" applyFill="1" applyBorder="1" applyAlignment="1" applyProtection="1">
      <alignment wrapText="1"/>
      <protection locked="0"/>
    </xf>
    <xf numFmtId="165" fontId="11" fillId="21" borderId="13" xfId="0" applyNumberFormat="1" applyFont="1" applyFill="1" applyBorder="1" applyProtection="1">
      <protection locked="0"/>
    </xf>
    <xf numFmtId="0" fontId="15" fillId="12" borderId="17" xfId="0" applyFont="1" applyFill="1" applyBorder="1" applyAlignment="1" applyProtection="1">
      <alignment wrapText="1"/>
      <protection locked="0"/>
    </xf>
    <xf numFmtId="0" fontId="0" fillId="17" borderId="32" xfId="0" applyFill="1" applyBorder="1" applyAlignment="1" applyProtection="1">
      <alignment horizontal="center" vertical="center" wrapText="1"/>
      <protection locked="0"/>
    </xf>
    <xf numFmtId="0" fontId="0" fillId="17" borderId="32" xfId="0" applyFill="1" applyBorder="1" applyAlignment="1" applyProtection="1">
      <alignment wrapText="1"/>
      <protection locked="0"/>
    </xf>
    <xf numFmtId="0" fontId="11" fillId="22" borderId="12" xfId="0" applyFont="1" applyFill="1" applyBorder="1" applyAlignment="1" applyProtection="1">
      <alignment horizontal="center" vertical="center"/>
      <protection locked="0"/>
    </xf>
    <xf numFmtId="0" fontId="11" fillId="22" borderId="13" xfId="0" applyFont="1" applyFill="1" applyBorder="1" applyAlignment="1" applyProtection="1">
      <alignment horizontal="center" vertical="center"/>
      <protection locked="0"/>
    </xf>
    <xf numFmtId="0" fontId="11" fillId="22" borderId="13" xfId="0" applyFont="1" applyFill="1" applyBorder="1" applyAlignment="1" applyProtection="1">
      <alignment horizontal="center" vertical="center" wrapText="1"/>
      <protection locked="0"/>
    </xf>
    <xf numFmtId="0" fontId="11" fillId="22" borderId="18" xfId="0" applyFont="1" applyFill="1" applyBorder="1" applyAlignment="1" applyProtection="1">
      <alignment horizontal="center" vertical="center" wrapText="1"/>
      <protection locked="0"/>
    </xf>
    <xf numFmtId="0" fontId="15" fillId="12" borderId="17" xfId="0" applyFont="1" applyFill="1" applyBorder="1" applyProtection="1">
      <protection locked="0"/>
    </xf>
    <xf numFmtId="165" fontId="11" fillId="13" borderId="18" xfId="0" applyNumberFormat="1" applyFont="1" applyFill="1" applyBorder="1" applyProtection="1">
      <protection locked="0"/>
    </xf>
    <xf numFmtId="167" fontId="11" fillId="13" borderId="18" xfId="0" applyNumberFormat="1" applyFont="1" applyFill="1" applyBorder="1" applyAlignment="1" applyProtection="1">
      <alignment horizontal="right"/>
      <protection locked="0"/>
    </xf>
    <xf numFmtId="167" fontId="11" fillId="16" borderId="18" xfId="0" applyNumberFormat="1" applyFont="1" applyFill="1" applyBorder="1" applyAlignment="1" applyProtection="1">
      <alignment horizontal="right"/>
      <protection locked="0"/>
    </xf>
    <xf numFmtId="169" fontId="11" fillId="16" borderId="18" xfId="0" applyNumberFormat="1" applyFont="1" applyFill="1" applyBorder="1" applyAlignment="1" applyProtection="1">
      <alignment horizontal="right"/>
      <protection locked="0"/>
    </xf>
    <xf numFmtId="0" fontId="19" fillId="0" borderId="0" xfId="0" applyFont="1" applyProtection="1">
      <protection locked="0"/>
    </xf>
    <xf numFmtId="170" fontId="15" fillId="12" borderId="0" xfId="0" applyNumberFormat="1" applyFont="1" applyFill="1" applyProtection="1">
      <protection locked="0"/>
    </xf>
    <xf numFmtId="0" fontId="18" fillId="12" borderId="0" xfId="0" applyFont="1" applyFill="1" applyProtection="1">
      <protection locked="0"/>
    </xf>
    <xf numFmtId="170" fontId="18" fillId="12" borderId="0" xfId="0" applyNumberFormat="1" applyFont="1" applyFill="1" applyProtection="1">
      <protection locked="0"/>
    </xf>
    <xf numFmtId="171" fontId="18" fillId="12" borderId="0" xfId="0" applyNumberFormat="1" applyFont="1" applyFill="1" applyProtection="1">
      <protection locked="0"/>
    </xf>
    <xf numFmtId="0" fontId="11" fillId="20" borderId="0" xfId="0" applyFont="1" applyFill="1"/>
    <xf numFmtId="0" fontId="12" fillId="12" borderId="0" xfId="0" applyFont="1" applyFill="1"/>
    <xf numFmtId="0" fontId="13" fillId="12" borderId="0" xfId="0" applyFont="1" applyFill="1" applyAlignment="1">
      <alignment horizontal="center"/>
    </xf>
    <xf numFmtId="166" fontId="17" fillId="21" borderId="18" xfId="0" applyNumberFormat="1" applyFont="1" applyFill="1" applyBorder="1" applyAlignment="1">
      <alignment horizontal="right"/>
    </xf>
    <xf numFmtId="2" fontId="11" fillId="12" borderId="0" xfId="0" applyNumberFormat="1" applyFont="1" applyFill="1"/>
    <xf numFmtId="8" fontId="11" fillId="12" borderId="0" xfId="0" applyNumberFormat="1" applyFont="1" applyFill="1"/>
    <xf numFmtId="0" fontId="22" fillId="12" borderId="0" xfId="0" applyFont="1" applyFill="1"/>
    <xf numFmtId="167" fontId="11" fillId="13" borderId="33" xfId="0" applyNumberFormat="1" applyFont="1" applyFill="1" applyBorder="1" applyAlignment="1">
      <alignment horizontal="center"/>
    </xf>
    <xf numFmtId="0" fontId="11" fillId="25" borderId="0" xfId="0" applyFont="1" applyFill="1"/>
    <xf numFmtId="0" fontId="0" fillId="26" borderId="0" xfId="0" applyFill="1"/>
    <xf numFmtId="170" fontId="18" fillId="25" borderId="0" xfId="0" applyNumberFormat="1" applyFont="1" applyFill="1"/>
    <xf numFmtId="0" fontId="0" fillId="17" borderId="32" xfId="0" applyFill="1" applyBorder="1" applyAlignment="1" applyProtection="1">
      <alignment horizontal="center" vertical="center" wrapText="1"/>
      <protection locked="0"/>
    </xf>
    <xf numFmtId="0" fontId="18" fillId="15" borderId="0" xfId="0" applyFont="1" applyFill="1" applyAlignment="1" applyProtection="1">
      <alignment horizontal="center"/>
      <protection locked="0"/>
    </xf>
    <xf numFmtId="0" fontId="18" fillId="15"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sng" strike="noStrike" kern="1200" spc="0" baseline="0">
                <a:solidFill>
                  <a:schemeClr val="tx1"/>
                </a:solidFill>
                <a:latin typeface="+mn-lt"/>
                <a:ea typeface="+mn-ea"/>
                <a:cs typeface="+mn-cs"/>
              </a:defRPr>
            </a:pPr>
            <a:r>
              <a:rPr lang="en-GB" sz="1800" b="1" u="sng">
                <a:solidFill>
                  <a:schemeClr val="tx1"/>
                </a:solidFill>
              </a:rPr>
              <a:t>Total</a:t>
            </a:r>
            <a:r>
              <a:rPr lang="en-GB" sz="1800" b="1" u="sng" baseline="0">
                <a:solidFill>
                  <a:schemeClr val="tx1"/>
                </a:solidFill>
              </a:rPr>
              <a:t> Lifecycle Cost</a:t>
            </a:r>
            <a:endParaRPr lang="en-GB" sz="1800" b="1" u="sng">
              <a:solidFill>
                <a:schemeClr val="tx1"/>
              </a:solidFill>
            </a:endParaRPr>
          </a:p>
        </c:rich>
      </c:tx>
      <c:overlay val="0"/>
      <c:spPr>
        <a:noFill/>
        <a:ln>
          <a:noFill/>
        </a:ln>
        <a:effectLst/>
      </c:spPr>
      <c:txPr>
        <a:bodyPr rot="0" spcFirstLastPara="1" vertOverflow="ellipsis" vert="horz" wrap="square" anchor="ctr" anchorCtr="1"/>
        <a:lstStyle/>
        <a:p>
          <a:pPr>
            <a:defRPr sz="1800" b="1" i="0" u="sng" strike="noStrike" kern="1200" spc="0" baseline="0">
              <a:solidFill>
                <a:schemeClr val="tx1"/>
              </a:solidFill>
              <a:latin typeface="+mn-lt"/>
              <a:ea typeface="+mn-ea"/>
              <a:cs typeface="+mn-cs"/>
            </a:defRPr>
          </a:pPr>
          <a:endParaRPr lang="en-US"/>
        </a:p>
      </c:txPr>
    </c:title>
    <c:autoTitleDeleted val="0"/>
    <c:plotArea>
      <c:layout/>
      <c:barChart>
        <c:barDir val="col"/>
        <c:grouping val="stacked"/>
        <c:varyColors val="0"/>
        <c:ser>
          <c:idx val="0"/>
          <c:order val="0"/>
          <c:tx>
            <c:strRef>
              <c:f>'LCC_energy systems'!$F$9</c:f>
              <c:strCache>
                <c:ptCount val="1"/>
                <c:pt idx="0">
                  <c:v>Lifecycle Purchase Cost</c:v>
                </c:pt>
              </c:strCache>
            </c:strRef>
          </c:tx>
          <c:spPr>
            <a:solidFill>
              <a:schemeClr val="accent6"/>
            </a:solidFill>
            <a:ln>
              <a:noFill/>
            </a:ln>
            <a:effectLst/>
          </c:spPr>
          <c:invertIfNegative val="0"/>
          <c:cat>
            <c:multiLvlStrRef>
              <c:f>'LCC_energy systems'!$C$10:$D$13</c:f>
              <c:multiLvlStrCache>
                <c:ptCount val="4"/>
                <c:lvl>
                  <c:pt idx="0">
                    <c:v>Model Name</c:v>
                  </c:pt>
                  <c:pt idx="1">
                    <c:v>Model Name</c:v>
                  </c:pt>
                  <c:pt idx="2">
                    <c:v>Model Name</c:v>
                  </c:pt>
                  <c:pt idx="3">
                    <c:v>Model Name</c:v>
                  </c:pt>
                </c:lvl>
                <c:lvl>
                  <c:pt idx="0">
                    <c:v>Brand A</c:v>
                  </c:pt>
                  <c:pt idx="1">
                    <c:v>Brand B</c:v>
                  </c:pt>
                  <c:pt idx="2">
                    <c:v>Brand C</c:v>
                  </c:pt>
                  <c:pt idx="3">
                    <c:v>Brand D</c:v>
                  </c:pt>
                </c:lvl>
              </c:multiLvlStrCache>
            </c:multiLvlStrRef>
          </c:cat>
          <c:val>
            <c:numRef>
              <c:f>'LCC_energy systems'!$F$10:$F$13</c:f>
              <c:numCache>
                <c:formatCode>_([$$-409]* #,##0_);_([$$-409]* \(#,##0\);_([$$-409]* "-"??_);_(@_)</c:formatCode>
                <c:ptCount val="4"/>
                <c:pt idx="0">
                  <c:v>25000</c:v>
                </c:pt>
                <c:pt idx="1">
                  <c:v>36600</c:v>
                </c:pt>
                <c:pt idx="2">
                  <c:v>26000</c:v>
                </c:pt>
                <c:pt idx="3">
                  <c:v>24500</c:v>
                </c:pt>
              </c:numCache>
            </c:numRef>
          </c:val>
          <c:extLst>
            <c:ext xmlns:c16="http://schemas.microsoft.com/office/drawing/2014/chart" uri="{C3380CC4-5D6E-409C-BE32-E72D297353CC}">
              <c16:uniqueId val="{00000000-086D-3F48-83DE-9670D2D5C816}"/>
            </c:ext>
          </c:extLst>
        </c:ser>
        <c:ser>
          <c:idx val="1"/>
          <c:order val="1"/>
          <c:tx>
            <c:strRef>
              <c:f>'LCC_energy systems'!$G$9</c:f>
              <c:strCache>
                <c:ptCount val="1"/>
                <c:pt idx="0">
                  <c:v>Lifecycle Maintenance / Cleaning Cost</c:v>
                </c:pt>
              </c:strCache>
            </c:strRef>
          </c:tx>
          <c:spPr>
            <a:solidFill>
              <a:schemeClr val="accent5"/>
            </a:solidFill>
            <a:ln>
              <a:noFill/>
            </a:ln>
            <a:effectLst/>
          </c:spPr>
          <c:invertIfNegative val="0"/>
          <c:cat>
            <c:multiLvlStrRef>
              <c:f>'LCC_energy systems'!$C$10:$D$13</c:f>
              <c:multiLvlStrCache>
                <c:ptCount val="4"/>
                <c:lvl>
                  <c:pt idx="0">
                    <c:v>Model Name</c:v>
                  </c:pt>
                  <c:pt idx="1">
                    <c:v>Model Name</c:v>
                  </c:pt>
                  <c:pt idx="2">
                    <c:v>Model Name</c:v>
                  </c:pt>
                  <c:pt idx="3">
                    <c:v>Model Name</c:v>
                  </c:pt>
                </c:lvl>
                <c:lvl>
                  <c:pt idx="0">
                    <c:v>Brand A</c:v>
                  </c:pt>
                  <c:pt idx="1">
                    <c:v>Brand B</c:v>
                  </c:pt>
                  <c:pt idx="2">
                    <c:v>Brand C</c:v>
                  </c:pt>
                  <c:pt idx="3">
                    <c:v>Brand D</c:v>
                  </c:pt>
                </c:lvl>
              </c:multiLvlStrCache>
            </c:multiLvlStrRef>
          </c:cat>
          <c:val>
            <c:numRef>
              <c:f>'LCC_energy systems'!$G$10:$G$13</c:f>
              <c:numCache>
                <c:formatCode>_([$$-409]* #,##0_);_([$$-409]* \(#,##0\);_([$$-409]* "-"??_);_(@_)</c:formatCode>
                <c:ptCount val="4"/>
                <c:pt idx="0">
                  <c:v>6250</c:v>
                </c:pt>
                <c:pt idx="1">
                  <c:v>7500</c:v>
                </c:pt>
                <c:pt idx="2">
                  <c:v>7500</c:v>
                </c:pt>
                <c:pt idx="3">
                  <c:v>6250</c:v>
                </c:pt>
              </c:numCache>
            </c:numRef>
          </c:val>
          <c:extLst>
            <c:ext xmlns:c16="http://schemas.microsoft.com/office/drawing/2014/chart" uri="{C3380CC4-5D6E-409C-BE32-E72D297353CC}">
              <c16:uniqueId val="{00000001-086D-3F48-83DE-9670D2D5C816}"/>
            </c:ext>
          </c:extLst>
        </c:ser>
        <c:ser>
          <c:idx val="2"/>
          <c:order val="2"/>
          <c:tx>
            <c:strRef>
              <c:f>'LCC_energy systems'!$H$9</c:f>
              <c:strCache>
                <c:ptCount val="1"/>
                <c:pt idx="0">
                  <c:v>Present Value Lifecycle Electricity Costs</c:v>
                </c:pt>
              </c:strCache>
            </c:strRef>
          </c:tx>
          <c:spPr>
            <a:solidFill>
              <a:schemeClr val="accent4"/>
            </a:solidFill>
            <a:ln>
              <a:noFill/>
            </a:ln>
            <a:effectLst/>
          </c:spPr>
          <c:invertIfNegative val="0"/>
          <c:cat>
            <c:multiLvlStrRef>
              <c:f>'LCC_energy systems'!$C$10:$D$13</c:f>
              <c:multiLvlStrCache>
                <c:ptCount val="4"/>
                <c:lvl>
                  <c:pt idx="0">
                    <c:v>Model Name</c:v>
                  </c:pt>
                  <c:pt idx="1">
                    <c:v>Model Name</c:v>
                  </c:pt>
                  <c:pt idx="2">
                    <c:v>Model Name</c:v>
                  </c:pt>
                  <c:pt idx="3">
                    <c:v>Model Name</c:v>
                  </c:pt>
                </c:lvl>
                <c:lvl>
                  <c:pt idx="0">
                    <c:v>Brand A</c:v>
                  </c:pt>
                  <c:pt idx="1">
                    <c:v>Brand B</c:v>
                  </c:pt>
                  <c:pt idx="2">
                    <c:v>Brand C</c:v>
                  </c:pt>
                  <c:pt idx="3">
                    <c:v>Brand D</c:v>
                  </c:pt>
                </c:lvl>
              </c:multiLvlStrCache>
            </c:multiLvlStrRef>
          </c:cat>
          <c:val>
            <c:numRef>
              <c:f>'LCC_energy systems'!$H$10:$H$13</c:f>
              <c:numCache>
                <c:formatCode>_([$$-409]* #,##0_);_([$$-409]* \(#,##0\);_([$$-409]* "-"??_);_(@_)</c:formatCode>
                <c:ptCount val="4"/>
                <c:pt idx="0">
                  <c:v>12600.000000000007</c:v>
                </c:pt>
                <c:pt idx="1">
                  <c:v>6300.0000000000036</c:v>
                </c:pt>
                <c:pt idx="2">
                  <c:v>7199.9999999999973</c:v>
                </c:pt>
                <c:pt idx="3">
                  <c:v>10200</c:v>
                </c:pt>
              </c:numCache>
            </c:numRef>
          </c:val>
          <c:extLst>
            <c:ext xmlns:c16="http://schemas.microsoft.com/office/drawing/2014/chart" uri="{C3380CC4-5D6E-409C-BE32-E72D297353CC}">
              <c16:uniqueId val="{00000002-086D-3F48-83DE-9670D2D5C816}"/>
            </c:ext>
          </c:extLst>
        </c:ser>
        <c:ser>
          <c:idx val="3"/>
          <c:order val="3"/>
          <c:tx>
            <c:strRef>
              <c:f>'LCC_energy systems'!$I$9</c:f>
              <c:strCache>
                <c:ptCount val="1"/>
                <c:pt idx="0">
                  <c:v>Present Value Lifecycle Carbon Offset Costs</c:v>
                </c:pt>
              </c:strCache>
            </c:strRef>
          </c:tx>
          <c:spPr>
            <a:solidFill>
              <a:schemeClr val="accent6">
                <a:lumMod val="60000"/>
              </a:schemeClr>
            </a:solidFill>
            <a:ln>
              <a:noFill/>
            </a:ln>
            <a:effectLst/>
          </c:spPr>
          <c:invertIfNegative val="0"/>
          <c:dLbls>
            <c:dLbl>
              <c:idx val="0"/>
              <c:tx>
                <c:rich>
                  <a:bodyPr/>
                  <a:lstStyle/>
                  <a:p>
                    <a:fld id="{4B67D491-4E86-D143-B86E-5AE7C88EA7D5}"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86D-3F48-83DE-9670D2D5C816}"/>
                </c:ext>
              </c:extLst>
            </c:dLbl>
            <c:dLbl>
              <c:idx val="1"/>
              <c:tx>
                <c:rich>
                  <a:bodyPr/>
                  <a:lstStyle/>
                  <a:p>
                    <a:fld id="{15B86207-B250-6641-A7E9-F062FFAD230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86D-3F48-83DE-9670D2D5C816}"/>
                </c:ext>
              </c:extLst>
            </c:dLbl>
            <c:dLbl>
              <c:idx val="2"/>
              <c:tx>
                <c:rich>
                  <a:bodyPr/>
                  <a:lstStyle/>
                  <a:p>
                    <a:fld id="{6EC8CC8A-4D06-8C4B-9A3F-B4F065AE50E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86D-3F48-83DE-9670D2D5C816}"/>
                </c:ext>
              </c:extLst>
            </c:dLbl>
            <c:dLbl>
              <c:idx val="3"/>
              <c:tx>
                <c:rich>
                  <a:bodyPr/>
                  <a:lstStyle/>
                  <a:p>
                    <a:fld id="{52AD100A-15F8-5146-9F96-90EC1B70AD8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86D-3F48-83DE-9670D2D5C816}"/>
                </c:ext>
              </c:extLst>
            </c:dLbl>
            <c:spPr>
              <a:noFill/>
              <a:ln>
                <a:noFill/>
              </a:ln>
              <a:effectLst/>
            </c:spPr>
            <c:txPr>
              <a:bodyPr rot="0" spcFirstLastPara="1" vertOverflow="clip" horzOverflow="clip" vert="horz" wrap="square" lIns="38100" tIns="19050" rIns="38100" bIns="19050" anchor="ctr" anchorCtr="1">
                <a:spAutoFit/>
              </a:bodyPr>
              <a:lstStyle/>
              <a:p>
                <a:pPr>
                  <a:defRPr sz="1400" b="0" i="0" u="none" strike="noStrike" kern="1200" baseline="0">
                    <a:solidFill>
                      <a:schemeClr val="tx1"/>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multiLvlStrRef>
              <c:f>'LCC_energy systems'!$C$10:$D$13</c:f>
              <c:multiLvlStrCache>
                <c:ptCount val="4"/>
                <c:lvl>
                  <c:pt idx="0">
                    <c:v>Model Name</c:v>
                  </c:pt>
                  <c:pt idx="1">
                    <c:v>Model Name</c:v>
                  </c:pt>
                  <c:pt idx="2">
                    <c:v>Model Name</c:v>
                  </c:pt>
                  <c:pt idx="3">
                    <c:v>Model Name</c:v>
                  </c:pt>
                </c:lvl>
                <c:lvl>
                  <c:pt idx="0">
                    <c:v>Brand A</c:v>
                  </c:pt>
                  <c:pt idx="1">
                    <c:v>Brand B</c:v>
                  </c:pt>
                  <c:pt idx="2">
                    <c:v>Brand C</c:v>
                  </c:pt>
                  <c:pt idx="3">
                    <c:v>Brand D</c:v>
                  </c:pt>
                </c:lvl>
              </c:multiLvlStrCache>
            </c:multiLvlStrRef>
          </c:cat>
          <c:val>
            <c:numRef>
              <c:f>'LCC_energy systems'!$I$10:$I$13</c:f>
              <c:numCache>
                <c:formatCode>_([$$-409]* #,##0.0_);_([$$-409]* \(#,##0.0\);_([$$-409]* "-"??_);_(@_)</c:formatCode>
                <c:ptCount val="4"/>
                <c:pt idx="0">
                  <c:v>1427.8794853294637</c:v>
                </c:pt>
                <c:pt idx="1">
                  <c:v>713.93974266473185</c:v>
                </c:pt>
                <c:pt idx="2">
                  <c:v>815.93113447397945</c:v>
                </c:pt>
                <c:pt idx="3">
                  <c:v>1155.9024405048044</c:v>
                </c:pt>
              </c:numCache>
            </c:numRef>
          </c:val>
          <c:extLst>
            <c:ext xmlns:c15="http://schemas.microsoft.com/office/drawing/2012/chart" uri="{02D57815-91ED-43cb-92C2-25804820EDAC}">
              <c15:datalabelsRange>
                <c15:f>'LCC_energy systems'!$J$10:$J$13</c15:f>
                <c15:dlblRangeCache>
                  <c:ptCount val="4"/>
                  <c:pt idx="0">
                    <c:v> $45,278 </c:v>
                  </c:pt>
                  <c:pt idx="1">
                    <c:v> $51,114 </c:v>
                  </c:pt>
                  <c:pt idx="2">
                    <c:v> $41,516 </c:v>
                  </c:pt>
                  <c:pt idx="3">
                    <c:v> $42,106 </c:v>
                  </c:pt>
                </c15:dlblRangeCache>
              </c15:datalabelsRange>
            </c:ext>
            <c:ext xmlns:c16="http://schemas.microsoft.com/office/drawing/2014/chart" uri="{C3380CC4-5D6E-409C-BE32-E72D297353CC}">
              <c16:uniqueId val="{00000003-086D-3F48-83DE-9670D2D5C816}"/>
            </c:ext>
          </c:extLst>
        </c:ser>
        <c:dLbls>
          <c:showLegendKey val="0"/>
          <c:showVal val="0"/>
          <c:showCatName val="0"/>
          <c:showSerName val="0"/>
          <c:showPercent val="0"/>
          <c:showBubbleSize val="0"/>
        </c:dLbls>
        <c:gapWidth val="150"/>
        <c:overlap val="100"/>
        <c:axId val="1062348111"/>
        <c:axId val="1062669743"/>
      </c:barChart>
      <c:catAx>
        <c:axId val="1062348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62669743"/>
        <c:crosses val="autoZero"/>
        <c:auto val="1"/>
        <c:lblAlgn val="ctr"/>
        <c:lblOffset val="100"/>
        <c:noMultiLvlLbl val="0"/>
      </c:catAx>
      <c:valAx>
        <c:axId val="1062669743"/>
        <c:scaling>
          <c:orientation val="minMax"/>
        </c:scaling>
        <c:delete val="0"/>
        <c:axPos val="l"/>
        <c:majorGridlines>
          <c:spPr>
            <a:ln w="9525" cap="flat" cmpd="sng" algn="ctr">
              <a:solidFill>
                <a:schemeClr val="tx1">
                  <a:lumMod val="15000"/>
                  <a:lumOff val="85000"/>
                </a:schemeClr>
              </a:solidFill>
              <a:round/>
            </a:ln>
            <a:effectLst/>
          </c:spPr>
        </c:majorGridlines>
        <c:numFmt formatCode="_([$$-409]* #,##0_);_([$$-409]* \(#,##0\);_([$$-409]*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623481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sng" strike="noStrike" kern="1200" spc="0" baseline="0">
                <a:solidFill>
                  <a:schemeClr val="tx1"/>
                </a:solidFill>
                <a:latin typeface="+mn-lt"/>
                <a:ea typeface="+mn-ea"/>
                <a:cs typeface="+mn-cs"/>
              </a:defRPr>
            </a:pPr>
            <a:r>
              <a:rPr lang="en-GB" sz="1800" b="1" u="sng">
                <a:solidFill>
                  <a:schemeClr val="tx1"/>
                </a:solidFill>
              </a:rPr>
              <a:t>Total</a:t>
            </a:r>
            <a:r>
              <a:rPr lang="en-GB" sz="1800" b="1" u="sng" baseline="0">
                <a:solidFill>
                  <a:schemeClr val="tx1"/>
                </a:solidFill>
              </a:rPr>
              <a:t> Lifecycle Cost</a:t>
            </a:r>
            <a:endParaRPr lang="en-GB" sz="1800" b="1" u="sng">
              <a:solidFill>
                <a:schemeClr val="tx1"/>
              </a:solidFill>
            </a:endParaRPr>
          </a:p>
        </c:rich>
      </c:tx>
      <c:overlay val="0"/>
      <c:spPr>
        <a:noFill/>
        <a:ln>
          <a:noFill/>
        </a:ln>
        <a:effectLst/>
      </c:spPr>
      <c:txPr>
        <a:bodyPr rot="0" spcFirstLastPara="1" vertOverflow="ellipsis" vert="horz" wrap="square" anchor="ctr" anchorCtr="1"/>
        <a:lstStyle/>
        <a:p>
          <a:pPr>
            <a:defRPr sz="1800" b="1" i="0" u="sng" strike="noStrike" kern="1200" spc="0" baseline="0">
              <a:solidFill>
                <a:schemeClr val="tx1"/>
              </a:solidFill>
              <a:latin typeface="+mn-lt"/>
              <a:ea typeface="+mn-ea"/>
              <a:cs typeface="+mn-cs"/>
            </a:defRPr>
          </a:pPr>
          <a:endParaRPr lang="en-US"/>
        </a:p>
      </c:txPr>
    </c:title>
    <c:autoTitleDeleted val="0"/>
    <c:plotArea>
      <c:layout/>
      <c:barChart>
        <c:barDir val="col"/>
        <c:grouping val="stacked"/>
        <c:varyColors val="0"/>
        <c:ser>
          <c:idx val="0"/>
          <c:order val="0"/>
          <c:tx>
            <c:strRef>
              <c:f>LCC_PV!$H$9</c:f>
              <c:strCache>
                <c:ptCount val="1"/>
                <c:pt idx="0">
                  <c:v>Total Present Value Life Cycle Cost</c:v>
                </c:pt>
              </c:strCache>
            </c:strRef>
          </c:tx>
          <c:spPr>
            <a:solidFill>
              <a:schemeClr val="accent6"/>
            </a:solidFill>
            <a:ln>
              <a:noFill/>
            </a:ln>
            <a:effectLst/>
          </c:spPr>
          <c:invertIfNegative val="0"/>
          <c:cat>
            <c:multiLvlStrRef>
              <c:f>LCC_PV!$C$10:$D$13</c:f>
              <c:multiLvlStrCache>
                <c:ptCount val="4"/>
                <c:lvl>
                  <c:pt idx="0">
                    <c:v>BIPV</c:v>
                  </c:pt>
                  <c:pt idx="1">
                    <c:v>BIPV</c:v>
                  </c:pt>
                  <c:pt idx="2">
                    <c:v> - </c:v>
                  </c:pt>
                  <c:pt idx="3">
                    <c:v> - </c:v>
                  </c:pt>
                </c:lvl>
                <c:lvl>
                  <c:pt idx="0">
                    <c:v>CdTe</c:v>
                  </c:pt>
                  <c:pt idx="1">
                    <c:v>Mono cell</c:v>
                  </c:pt>
                  <c:pt idx="2">
                    <c:v> - </c:v>
                  </c:pt>
                  <c:pt idx="3">
                    <c:v> - </c:v>
                  </c:pt>
                </c:lvl>
              </c:multiLvlStrCache>
            </c:multiLvlStrRef>
          </c:cat>
          <c:val>
            <c:numRef>
              <c:f>LCC_PV!$H$10:$H$13</c:f>
              <c:numCache>
                <c:formatCode>_([$$-409]* #,##0_);_([$$-409]* \(#,##0\);_([$$-409]* "-"??_);_(@_)</c:formatCode>
                <c:ptCount val="4"/>
                <c:pt idx="0">
                  <c:v>10395645.810809532</c:v>
                </c:pt>
                <c:pt idx="1">
                  <c:v>11293645.810809532</c:v>
                </c:pt>
                <c:pt idx="2">
                  <c:v>0</c:v>
                </c:pt>
                <c:pt idx="3">
                  <c:v>0</c:v>
                </c:pt>
              </c:numCache>
            </c:numRef>
          </c:val>
          <c:extLst>
            <c:ext xmlns:c16="http://schemas.microsoft.com/office/drawing/2014/chart" uri="{C3380CC4-5D6E-409C-BE32-E72D297353CC}">
              <c16:uniqueId val="{00000000-1D14-6A40-B946-ADD054AA0B53}"/>
            </c:ext>
          </c:extLst>
        </c:ser>
        <c:dLbls>
          <c:showLegendKey val="0"/>
          <c:showVal val="0"/>
          <c:showCatName val="0"/>
          <c:showSerName val="0"/>
          <c:showPercent val="0"/>
          <c:showBubbleSize val="0"/>
        </c:dLbls>
        <c:gapWidth val="150"/>
        <c:overlap val="100"/>
        <c:axId val="1062348111"/>
        <c:axId val="1062669743"/>
      </c:barChart>
      <c:catAx>
        <c:axId val="1062348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62669743"/>
        <c:crosses val="autoZero"/>
        <c:auto val="1"/>
        <c:lblAlgn val="ctr"/>
        <c:lblOffset val="100"/>
        <c:noMultiLvlLbl val="0"/>
      </c:catAx>
      <c:valAx>
        <c:axId val="1062669743"/>
        <c:scaling>
          <c:orientation val="minMax"/>
        </c:scaling>
        <c:delete val="0"/>
        <c:axPos val="l"/>
        <c:majorGridlines>
          <c:spPr>
            <a:ln w="9525" cap="flat" cmpd="sng" algn="ctr">
              <a:solidFill>
                <a:schemeClr val="tx1">
                  <a:lumMod val="15000"/>
                  <a:lumOff val="85000"/>
                </a:schemeClr>
              </a:solidFill>
              <a:round/>
            </a:ln>
            <a:effectLst/>
          </c:spPr>
        </c:majorGridlines>
        <c:numFmt formatCode="_([$$-409]* #,##0_);_([$$-409]* \(#,##0\);_([$$-409]*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623481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2552700</xdr:colOff>
      <xdr:row>6</xdr:row>
      <xdr:rowOff>76200</xdr:rowOff>
    </xdr:from>
    <xdr:to>
      <xdr:col>7</xdr:col>
      <xdr:colOff>25400</xdr:colOff>
      <xdr:row>13</xdr:row>
      <xdr:rowOff>127000</xdr:rowOff>
    </xdr:to>
    <xdr:sp macro="" textlink="">
      <xdr:nvSpPr>
        <xdr:cNvPr id="2" name="Rectangle 1">
          <a:extLst>
            <a:ext uri="{FF2B5EF4-FFF2-40B4-BE49-F238E27FC236}">
              <a16:creationId xmlns:a16="http://schemas.microsoft.com/office/drawing/2014/main" id="{06A91E3C-BC7E-344C-B8E8-B0B307FAC8ED}"/>
            </a:ext>
          </a:extLst>
        </xdr:cNvPr>
        <xdr:cNvSpPr/>
      </xdr:nvSpPr>
      <xdr:spPr>
        <a:xfrm>
          <a:off x="10769600" y="2628900"/>
          <a:ext cx="2413000" cy="14732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You</a:t>
          </a:r>
          <a:r>
            <a:rPr lang="en-GB" sz="1200" baseline="0"/>
            <a:t> can change different assumptions to see how it impacts the NPV.  For example, lowering the  discount rate will increase the value of the NPV.  See how the NPV turns positive if the discount rate is changed to 2.0%</a:t>
          </a:r>
          <a:r>
            <a:rPr lang="en-GB" sz="1200"/>
            <a:t> </a:t>
          </a:r>
        </a:p>
      </xdr:txBody>
    </xdr:sp>
    <xdr:clientData/>
  </xdr:twoCellAnchor>
  <xdr:twoCellAnchor>
    <xdr:from>
      <xdr:col>6</xdr:col>
      <xdr:colOff>457200</xdr:colOff>
      <xdr:row>4</xdr:row>
      <xdr:rowOff>88900</xdr:rowOff>
    </xdr:from>
    <xdr:to>
      <xdr:col>6</xdr:col>
      <xdr:colOff>469900</xdr:colOff>
      <xdr:row>6</xdr:row>
      <xdr:rowOff>25400</xdr:rowOff>
    </xdr:to>
    <xdr:cxnSp macro="">
      <xdr:nvCxnSpPr>
        <xdr:cNvPr id="3" name="Straight Arrow Connector 2">
          <a:extLst>
            <a:ext uri="{FF2B5EF4-FFF2-40B4-BE49-F238E27FC236}">
              <a16:creationId xmlns:a16="http://schemas.microsoft.com/office/drawing/2014/main" id="{9705C989-728E-D343-9144-6AC98E2F9A94}"/>
            </a:ext>
          </a:extLst>
        </xdr:cNvPr>
        <xdr:cNvCxnSpPr/>
      </xdr:nvCxnSpPr>
      <xdr:spPr>
        <a:xfrm flipV="1">
          <a:off x="12776200" y="1498600"/>
          <a:ext cx="12700" cy="1092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12700</xdr:colOff>
      <xdr:row>9</xdr:row>
      <xdr:rowOff>0</xdr:rowOff>
    </xdr:from>
    <xdr:to>
      <xdr:col>1</xdr:col>
      <xdr:colOff>1231900</xdr:colOff>
      <xdr:row>12</xdr:row>
      <xdr:rowOff>50800</xdr:rowOff>
    </xdr:to>
    <xdr:sp macro="" textlink="">
      <xdr:nvSpPr>
        <xdr:cNvPr id="5" name="Rectangle 4">
          <a:extLst>
            <a:ext uri="{FF2B5EF4-FFF2-40B4-BE49-F238E27FC236}">
              <a16:creationId xmlns:a16="http://schemas.microsoft.com/office/drawing/2014/main" id="{22163052-2827-D34D-A3E0-51A503361D8A}"/>
            </a:ext>
          </a:extLst>
        </xdr:cNvPr>
        <xdr:cNvSpPr/>
      </xdr:nvSpPr>
      <xdr:spPr>
        <a:xfrm>
          <a:off x="1143000" y="3187700"/>
          <a:ext cx="1219200" cy="660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Typical</a:t>
          </a:r>
          <a:r>
            <a:rPr lang="en-GB" sz="1200" baseline="0"/>
            <a:t> investment is in Year 0</a:t>
          </a:r>
          <a:endParaRPr lang="en-GB" sz="1200"/>
        </a:p>
      </xdr:txBody>
    </xdr:sp>
    <xdr:clientData/>
  </xdr:twoCellAnchor>
  <xdr:twoCellAnchor>
    <xdr:from>
      <xdr:col>1</xdr:col>
      <xdr:colOff>622300</xdr:colOff>
      <xdr:row>7</xdr:row>
      <xdr:rowOff>0</xdr:rowOff>
    </xdr:from>
    <xdr:to>
      <xdr:col>1</xdr:col>
      <xdr:colOff>939800</xdr:colOff>
      <xdr:row>9</xdr:row>
      <xdr:rowOff>0</xdr:rowOff>
    </xdr:to>
    <xdr:cxnSp macro="">
      <xdr:nvCxnSpPr>
        <xdr:cNvPr id="6" name="Straight Arrow Connector 5">
          <a:extLst>
            <a:ext uri="{FF2B5EF4-FFF2-40B4-BE49-F238E27FC236}">
              <a16:creationId xmlns:a16="http://schemas.microsoft.com/office/drawing/2014/main" id="{8751E7E1-7919-EA4E-856E-E5702A4A557E}"/>
            </a:ext>
          </a:extLst>
        </xdr:cNvPr>
        <xdr:cNvCxnSpPr>
          <a:stCxn id="5" idx="0"/>
        </xdr:cNvCxnSpPr>
      </xdr:nvCxnSpPr>
      <xdr:spPr>
        <a:xfrm flipV="1">
          <a:off x="1752600" y="2781300"/>
          <a:ext cx="317500" cy="406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38100</xdr:rowOff>
    </xdr:from>
    <xdr:to>
      <xdr:col>1</xdr:col>
      <xdr:colOff>1219200</xdr:colOff>
      <xdr:row>18</xdr:row>
      <xdr:rowOff>63500</xdr:rowOff>
    </xdr:to>
    <xdr:sp macro="" textlink="">
      <xdr:nvSpPr>
        <xdr:cNvPr id="8" name="Rectangle 7">
          <a:extLst>
            <a:ext uri="{FF2B5EF4-FFF2-40B4-BE49-F238E27FC236}">
              <a16:creationId xmlns:a16="http://schemas.microsoft.com/office/drawing/2014/main" id="{9940279F-C103-DE4D-A6A8-21A8099CBEC5}"/>
            </a:ext>
          </a:extLst>
        </xdr:cNvPr>
        <xdr:cNvSpPr/>
      </xdr:nvSpPr>
      <xdr:spPr>
        <a:xfrm>
          <a:off x="1130300" y="4445000"/>
          <a:ext cx="1219200" cy="660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Significant maintenance milestones</a:t>
          </a:r>
        </a:p>
      </xdr:txBody>
    </xdr:sp>
    <xdr:clientData/>
  </xdr:twoCellAnchor>
  <xdr:twoCellAnchor>
    <xdr:from>
      <xdr:col>1</xdr:col>
      <xdr:colOff>1219200</xdr:colOff>
      <xdr:row>16</xdr:row>
      <xdr:rowOff>101600</xdr:rowOff>
    </xdr:from>
    <xdr:to>
      <xdr:col>2</xdr:col>
      <xdr:colOff>12700</xdr:colOff>
      <xdr:row>16</xdr:row>
      <xdr:rowOff>101600</xdr:rowOff>
    </xdr:to>
    <xdr:cxnSp macro="">
      <xdr:nvCxnSpPr>
        <xdr:cNvPr id="9" name="Straight Arrow Connector 8">
          <a:extLst>
            <a:ext uri="{FF2B5EF4-FFF2-40B4-BE49-F238E27FC236}">
              <a16:creationId xmlns:a16="http://schemas.microsoft.com/office/drawing/2014/main" id="{E63C83F1-F917-7E45-AB7C-51D948466313}"/>
            </a:ext>
          </a:extLst>
        </xdr:cNvPr>
        <xdr:cNvCxnSpPr/>
      </xdr:nvCxnSpPr>
      <xdr:spPr>
        <a:xfrm>
          <a:off x="2349500" y="4724400"/>
          <a:ext cx="533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1206500</xdr:colOff>
      <xdr:row>16</xdr:row>
      <xdr:rowOff>12700</xdr:rowOff>
    </xdr:from>
    <xdr:to>
      <xdr:col>1</xdr:col>
      <xdr:colOff>1676400</xdr:colOff>
      <xdr:row>26</xdr:row>
      <xdr:rowOff>127000</xdr:rowOff>
    </xdr:to>
    <xdr:cxnSp macro="">
      <xdr:nvCxnSpPr>
        <xdr:cNvPr id="11" name="Straight Arrow Connector 10">
          <a:extLst>
            <a:ext uri="{FF2B5EF4-FFF2-40B4-BE49-F238E27FC236}">
              <a16:creationId xmlns:a16="http://schemas.microsoft.com/office/drawing/2014/main" id="{558BC5A7-C47F-7A4B-B685-73AE059AD2E5}"/>
            </a:ext>
          </a:extLst>
        </xdr:cNvPr>
        <xdr:cNvCxnSpPr/>
      </xdr:nvCxnSpPr>
      <xdr:spPr>
        <a:xfrm>
          <a:off x="2336800" y="4635500"/>
          <a:ext cx="469900" cy="2171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12700</xdr:colOff>
      <xdr:row>27</xdr:row>
      <xdr:rowOff>38100</xdr:rowOff>
    </xdr:from>
    <xdr:to>
      <xdr:col>1</xdr:col>
      <xdr:colOff>1231900</xdr:colOff>
      <xdr:row>31</xdr:row>
      <xdr:rowOff>139700</xdr:rowOff>
    </xdr:to>
    <xdr:sp macro="" textlink="">
      <xdr:nvSpPr>
        <xdr:cNvPr id="17" name="Rectangle 16">
          <a:extLst>
            <a:ext uri="{FF2B5EF4-FFF2-40B4-BE49-F238E27FC236}">
              <a16:creationId xmlns:a16="http://schemas.microsoft.com/office/drawing/2014/main" id="{2EA20361-09E9-7843-990F-8FDBC1D42C56}"/>
            </a:ext>
          </a:extLst>
        </xdr:cNvPr>
        <xdr:cNvSpPr/>
      </xdr:nvSpPr>
      <xdr:spPr>
        <a:xfrm>
          <a:off x="1143000" y="6934200"/>
          <a:ext cx="1219200" cy="914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Recommended life</a:t>
          </a:r>
          <a:r>
            <a:rPr lang="en-GB" sz="1200" baseline="0"/>
            <a:t> cycle cost accounting time frame</a:t>
          </a:r>
          <a:endParaRPr lang="en-GB" sz="1200"/>
        </a:p>
      </xdr:txBody>
    </xdr:sp>
    <xdr:clientData/>
  </xdr:twoCellAnchor>
  <xdr:twoCellAnchor>
    <xdr:from>
      <xdr:col>0</xdr:col>
      <xdr:colOff>558800</xdr:colOff>
      <xdr:row>29</xdr:row>
      <xdr:rowOff>50800</xdr:rowOff>
    </xdr:from>
    <xdr:to>
      <xdr:col>0</xdr:col>
      <xdr:colOff>1117600</xdr:colOff>
      <xdr:row>31</xdr:row>
      <xdr:rowOff>114300</xdr:rowOff>
    </xdr:to>
    <xdr:cxnSp macro="">
      <xdr:nvCxnSpPr>
        <xdr:cNvPr id="18" name="Straight Arrow Connector 17">
          <a:extLst>
            <a:ext uri="{FF2B5EF4-FFF2-40B4-BE49-F238E27FC236}">
              <a16:creationId xmlns:a16="http://schemas.microsoft.com/office/drawing/2014/main" id="{EC389307-E1BC-A543-A9DC-C0E153342224}"/>
            </a:ext>
          </a:extLst>
        </xdr:cNvPr>
        <xdr:cNvCxnSpPr/>
      </xdr:nvCxnSpPr>
      <xdr:spPr>
        <a:xfrm flipH="1">
          <a:off x="558800" y="7353300"/>
          <a:ext cx="558800" cy="469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228600</xdr:colOff>
      <xdr:row>30</xdr:row>
      <xdr:rowOff>101600</xdr:rowOff>
    </xdr:from>
    <xdr:to>
      <xdr:col>5</xdr:col>
      <xdr:colOff>1447800</xdr:colOff>
      <xdr:row>33</xdr:row>
      <xdr:rowOff>165100</xdr:rowOff>
    </xdr:to>
    <xdr:sp macro="" textlink="">
      <xdr:nvSpPr>
        <xdr:cNvPr id="20" name="Rectangle 19">
          <a:extLst>
            <a:ext uri="{FF2B5EF4-FFF2-40B4-BE49-F238E27FC236}">
              <a16:creationId xmlns:a16="http://schemas.microsoft.com/office/drawing/2014/main" id="{25D38E58-C191-7045-8E1C-9918001B517E}"/>
            </a:ext>
          </a:extLst>
        </xdr:cNvPr>
        <xdr:cNvSpPr/>
      </xdr:nvSpPr>
      <xdr:spPr>
        <a:xfrm>
          <a:off x="8445500" y="7632700"/>
          <a:ext cx="1219200" cy="6731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Escalation of electricity and carbon costs over time</a:t>
          </a:r>
        </a:p>
      </xdr:txBody>
    </xdr:sp>
    <xdr:clientData/>
  </xdr:twoCellAnchor>
  <xdr:twoCellAnchor>
    <xdr:from>
      <xdr:col>3</xdr:col>
      <xdr:colOff>1676400</xdr:colOff>
      <xdr:row>31</xdr:row>
      <xdr:rowOff>165100</xdr:rowOff>
    </xdr:from>
    <xdr:to>
      <xdr:col>5</xdr:col>
      <xdr:colOff>190500</xdr:colOff>
      <xdr:row>33</xdr:row>
      <xdr:rowOff>0</xdr:rowOff>
    </xdr:to>
    <xdr:cxnSp macro="">
      <xdr:nvCxnSpPr>
        <xdr:cNvPr id="23" name="Straight Arrow Connector 22">
          <a:extLst>
            <a:ext uri="{FF2B5EF4-FFF2-40B4-BE49-F238E27FC236}">
              <a16:creationId xmlns:a16="http://schemas.microsoft.com/office/drawing/2014/main" id="{6A778194-E078-414D-861C-0097DA54BC07}"/>
            </a:ext>
          </a:extLst>
        </xdr:cNvPr>
        <xdr:cNvCxnSpPr/>
      </xdr:nvCxnSpPr>
      <xdr:spPr>
        <a:xfrm flipH="1" flipV="1">
          <a:off x="6286500" y="7899400"/>
          <a:ext cx="2120900" cy="241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19</xdr:row>
      <xdr:rowOff>0</xdr:rowOff>
    </xdr:from>
    <xdr:to>
      <xdr:col>11</xdr:col>
      <xdr:colOff>323416</xdr:colOff>
      <xdr:row>42</xdr:row>
      <xdr:rowOff>101600</xdr:rowOff>
    </xdr:to>
    <xdr:graphicFrame macro="">
      <xdr:nvGraphicFramePr>
        <xdr:cNvPr id="7" name="Chart 6">
          <a:extLst>
            <a:ext uri="{FF2B5EF4-FFF2-40B4-BE49-F238E27FC236}">
              <a16:creationId xmlns:a16="http://schemas.microsoft.com/office/drawing/2014/main" id="{7828F0C7-2282-A303-4706-01C5E64C80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673100</xdr:colOff>
      <xdr:row>14</xdr:row>
      <xdr:rowOff>63500</xdr:rowOff>
    </xdr:from>
    <xdr:to>
      <xdr:col>9</xdr:col>
      <xdr:colOff>609600</xdr:colOff>
      <xdr:row>18</xdr:row>
      <xdr:rowOff>63500</xdr:rowOff>
    </xdr:to>
    <xdr:sp macro="" textlink="">
      <xdr:nvSpPr>
        <xdr:cNvPr id="8" name="Rectangle 7">
          <a:extLst>
            <a:ext uri="{FF2B5EF4-FFF2-40B4-BE49-F238E27FC236}">
              <a16:creationId xmlns:a16="http://schemas.microsoft.com/office/drawing/2014/main" id="{71DCBC83-66F6-F540-BE03-0B5516FEF149}"/>
            </a:ext>
          </a:extLst>
        </xdr:cNvPr>
        <xdr:cNvSpPr/>
      </xdr:nvSpPr>
      <xdr:spPr>
        <a:xfrm>
          <a:off x="6705600" y="6261100"/>
          <a:ext cx="1587500" cy="8636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Escalation of electricity and carbon costs over time</a:t>
          </a:r>
        </a:p>
      </xdr:txBody>
    </xdr:sp>
    <xdr:clientData/>
  </xdr:twoCellAnchor>
  <xdr:twoCellAnchor>
    <xdr:from>
      <xdr:col>8</xdr:col>
      <xdr:colOff>469900</xdr:colOff>
      <xdr:row>13</xdr:row>
      <xdr:rowOff>12700</xdr:rowOff>
    </xdr:from>
    <xdr:to>
      <xdr:col>8</xdr:col>
      <xdr:colOff>482600</xdr:colOff>
      <xdr:row>14</xdr:row>
      <xdr:rowOff>88900</xdr:rowOff>
    </xdr:to>
    <xdr:cxnSp macro="">
      <xdr:nvCxnSpPr>
        <xdr:cNvPr id="9" name="Straight Arrow Connector 8">
          <a:extLst>
            <a:ext uri="{FF2B5EF4-FFF2-40B4-BE49-F238E27FC236}">
              <a16:creationId xmlns:a16="http://schemas.microsoft.com/office/drawing/2014/main" id="{8948430B-A09D-F243-9089-7EDE79C4439D}"/>
            </a:ext>
          </a:extLst>
        </xdr:cNvPr>
        <xdr:cNvCxnSpPr/>
      </xdr:nvCxnSpPr>
      <xdr:spPr>
        <a:xfrm flipV="1">
          <a:off x="9804400" y="5994400"/>
          <a:ext cx="12700" cy="292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723900</xdr:colOff>
      <xdr:row>13</xdr:row>
      <xdr:rowOff>0</xdr:rowOff>
    </xdr:from>
    <xdr:to>
      <xdr:col>7</xdr:col>
      <xdr:colOff>736600</xdr:colOff>
      <xdr:row>14</xdr:row>
      <xdr:rowOff>76200</xdr:rowOff>
    </xdr:to>
    <xdr:cxnSp macro="">
      <xdr:nvCxnSpPr>
        <xdr:cNvPr id="15" name="Straight Arrow Connector 14">
          <a:extLst>
            <a:ext uri="{FF2B5EF4-FFF2-40B4-BE49-F238E27FC236}">
              <a16:creationId xmlns:a16="http://schemas.microsoft.com/office/drawing/2014/main" id="{F507A8D9-425B-0744-B8E0-EDA2ED8D379C}"/>
            </a:ext>
          </a:extLst>
        </xdr:cNvPr>
        <xdr:cNvCxnSpPr/>
      </xdr:nvCxnSpPr>
      <xdr:spPr>
        <a:xfrm flipV="1">
          <a:off x="9232900" y="5981700"/>
          <a:ext cx="12700" cy="292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393700</xdr:colOff>
      <xdr:row>14</xdr:row>
      <xdr:rowOff>63500</xdr:rowOff>
    </xdr:from>
    <xdr:to>
      <xdr:col>5</xdr:col>
      <xdr:colOff>431800</xdr:colOff>
      <xdr:row>18</xdr:row>
      <xdr:rowOff>50800</xdr:rowOff>
    </xdr:to>
    <xdr:sp macro="" textlink="">
      <xdr:nvSpPr>
        <xdr:cNvPr id="16" name="Rectangle 15">
          <a:extLst>
            <a:ext uri="{FF2B5EF4-FFF2-40B4-BE49-F238E27FC236}">
              <a16:creationId xmlns:a16="http://schemas.microsoft.com/office/drawing/2014/main" id="{CF483603-8927-1E47-A5D6-CFFEC5AE5B1D}"/>
            </a:ext>
          </a:extLst>
        </xdr:cNvPr>
        <xdr:cNvSpPr/>
      </xdr:nvSpPr>
      <xdr:spPr>
        <a:xfrm>
          <a:off x="2870200" y="6261100"/>
          <a:ext cx="1943100" cy="850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Includes initial investment + replacement cost(with inflation) throughout lifecycle time period</a:t>
          </a:r>
        </a:p>
      </xdr:txBody>
    </xdr:sp>
    <xdr:clientData/>
  </xdr:twoCellAnchor>
  <xdr:twoCellAnchor>
    <xdr:from>
      <xdr:col>5</xdr:col>
      <xdr:colOff>393700</xdr:colOff>
      <xdr:row>12</xdr:row>
      <xdr:rowOff>203200</xdr:rowOff>
    </xdr:from>
    <xdr:to>
      <xdr:col>5</xdr:col>
      <xdr:colOff>406400</xdr:colOff>
      <xdr:row>14</xdr:row>
      <xdr:rowOff>63500</xdr:rowOff>
    </xdr:to>
    <xdr:cxnSp macro="">
      <xdr:nvCxnSpPr>
        <xdr:cNvPr id="17" name="Straight Arrow Connector 16">
          <a:extLst>
            <a:ext uri="{FF2B5EF4-FFF2-40B4-BE49-F238E27FC236}">
              <a16:creationId xmlns:a16="http://schemas.microsoft.com/office/drawing/2014/main" id="{2C81C874-9FE7-4F4A-A046-7B78194952DE}"/>
            </a:ext>
          </a:extLst>
        </xdr:cNvPr>
        <xdr:cNvCxnSpPr/>
      </xdr:nvCxnSpPr>
      <xdr:spPr>
        <a:xfrm flipV="1">
          <a:off x="7251700" y="5969000"/>
          <a:ext cx="12700" cy="292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558800</xdr:colOff>
      <xdr:row>14</xdr:row>
      <xdr:rowOff>63500</xdr:rowOff>
    </xdr:from>
    <xdr:to>
      <xdr:col>7</xdr:col>
      <xdr:colOff>571500</xdr:colOff>
      <xdr:row>18</xdr:row>
      <xdr:rowOff>50800</xdr:rowOff>
    </xdr:to>
    <xdr:sp macro="" textlink="">
      <xdr:nvSpPr>
        <xdr:cNvPr id="18" name="Rectangle 17">
          <a:extLst>
            <a:ext uri="{FF2B5EF4-FFF2-40B4-BE49-F238E27FC236}">
              <a16:creationId xmlns:a16="http://schemas.microsoft.com/office/drawing/2014/main" id="{02EE83BB-1391-5A44-AB17-85F78C6AE0DA}"/>
            </a:ext>
          </a:extLst>
        </xdr:cNvPr>
        <xdr:cNvSpPr/>
      </xdr:nvSpPr>
      <xdr:spPr>
        <a:xfrm>
          <a:off x="4940300" y="6261100"/>
          <a:ext cx="1663700" cy="850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Annual &amp; significant maintenance</a:t>
          </a:r>
          <a:r>
            <a:rPr lang="en-GB" sz="1200" baseline="0"/>
            <a:t> milestones with inflation</a:t>
          </a:r>
          <a:endParaRPr lang="en-GB" sz="1200"/>
        </a:p>
      </xdr:txBody>
    </xdr:sp>
    <xdr:clientData/>
  </xdr:twoCellAnchor>
  <xdr:twoCellAnchor>
    <xdr:from>
      <xdr:col>6</xdr:col>
      <xdr:colOff>431800</xdr:colOff>
      <xdr:row>13</xdr:row>
      <xdr:rowOff>12700</xdr:rowOff>
    </xdr:from>
    <xdr:to>
      <xdr:col>6</xdr:col>
      <xdr:colOff>444500</xdr:colOff>
      <xdr:row>14</xdr:row>
      <xdr:rowOff>88900</xdr:rowOff>
    </xdr:to>
    <xdr:cxnSp macro="">
      <xdr:nvCxnSpPr>
        <xdr:cNvPr id="19" name="Straight Arrow Connector 18">
          <a:extLst>
            <a:ext uri="{FF2B5EF4-FFF2-40B4-BE49-F238E27FC236}">
              <a16:creationId xmlns:a16="http://schemas.microsoft.com/office/drawing/2014/main" id="{E1357B3A-5551-C94F-AB9A-16B00197D1B3}"/>
            </a:ext>
          </a:extLst>
        </xdr:cNvPr>
        <xdr:cNvCxnSpPr/>
      </xdr:nvCxnSpPr>
      <xdr:spPr>
        <a:xfrm flipV="1">
          <a:off x="8115300" y="5994400"/>
          <a:ext cx="12700" cy="292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1041400</xdr:colOff>
      <xdr:row>3</xdr:row>
      <xdr:rowOff>304800</xdr:rowOff>
    </xdr:from>
    <xdr:to>
      <xdr:col>8</xdr:col>
      <xdr:colOff>177800</xdr:colOff>
      <xdr:row>3</xdr:row>
      <xdr:rowOff>635000</xdr:rowOff>
    </xdr:to>
    <xdr:sp macro="" textlink="">
      <xdr:nvSpPr>
        <xdr:cNvPr id="20" name="Rectangle 19">
          <a:extLst>
            <a:ext uri="{FF2B5EF4-FFF2-40B4-BE49-F238E27FC236}">
              <a16:creationId xmlns:a16="http://schemas.microsoft.com/office/drawing/2014/main" id="{075E8805-037B-7149-8806-910960735AA6}"/>
            </a:ext>
          </a:extLst>
        </xdr:cNvPr>
        <xdr:cNvSpPr/>
      </xdr:nvSpPr>
      <xdr:spPr>
        <a:xfrm>
          <a:off x="3517900" y="1600200"/>
          <a:ext cx="3517900" cy="3302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Recommended life</a:t>
          </a:r>
          <a:r>
            <a:rPr lang="en-GB" sz="1200" baseline="0"/>
            <a:t> cycle cost accounting time frame</a:t>
          </a:r>
          <a:endParaRPr lang="en-GB" sz="1200"/>
        </a:p>
      </xdr:txBody>
    </xdr:sp>
    <xdr:clientData/>
  </xdr:twoCellAnchor>
  <xdr:twoCellAnchor>
    <xdr:from>
      <xdr:col>3</xdr:col>
      <xdr:colOff>1028700</xdr:colOff>
      <xdr:row>4</xdr:row>
      <xdr:rowOff>88900</xdr:rowOff>
    </xdr:from>
    <xdr:to>
      <xdr:col>8</xdr:col>
      <xdr:colOff>177800</xdr:colOff>
      <xdr:row>4</xdr:row>
      <xdr:rowOff>406400</xdr:rowOff>
    </xdr:to>
    <xdr:sp macro="" textlink="">
      <xdr:nvSpPr>
        <xdr:cNvPr id="21" name="Rectangle 20">
          <a:extLst>
            <a:ext uri="{FF2B5EF4-FFF2-40B4-BE49-F238E27FC236}">
              <a16:creationId xmlns:a16="http://schemas.microsoft.com/office/drawing/2014/main" id="{E15D2C5C-717A-D84B-9EB7-835EC37EB6A4}"/>
            </a:ext>
          </a:extLst>
        </xdr:cNvPr>
        <xdr:cNvSpPr/>
      </xdr:nvSpPr>
      <xdr:spPr>
        <a:xfrm>
          <a:off x="3505200" y="2476500"/>
          <a:ext cx="3530600" cy="317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Recommended</a:t>
          </a:r>
          <a:r>
            <a:rPr lang="en-GB" sz="1200" baseline="0"/>
            <a:t> discount rate</a:t>
          </a:r>
          <a:endParaRPr lang="en-GB" sz="1200"/>
        </a:p>
      </xdr:txBody>
    </xdr:sp>
    <xdr:clientData/>
  </xdr:twoCellAnchor>
  <xdr:twoCellAnchor>
    <xdr:from>
      <xdr:col>3</xdr:col>
      <xdr:colOff>12700</xdr:colOff>
      <xdr:row>4</xdr:row>
      <xdr:rowOff>266700</xdr:rowOff>
    </xdr:from>
    <xdr:to>
      <xdr:col>3</xdr:col>
      <xdr:colOff>1028700</xdr:colOff>
      <xdr:row>4</xdr:row>
      <xdr:rowOff>279400</xdr:rowOff>
    </xdr:to>
    <xdr:cxnSp macro="">
      <xdr:nvCxnSpPr>
        <xdr:cNvPr id="22" name="Straight Arrow Connector 21">
          <a:extLst>
            <a:ext uri="{FF2B5EF4-FFF2-40B4-BE49-F238E27FC236}">
              <a16:creationId xmlns:a16="http://schemas.microsoft.com/office/drawing/2014/main" id="{BAA6411E-BBF0-9C44-B401-A23265D5AA75}"/>
            </a:ext>
          </a:extLst>
        </xdr:cNvPr>
        <xdr:cNvCxnSpPr/>
      </xdr:nvCxnSpPr>
      <xdr:spPr>
        <a:xfrm flipH="1">
          <a:off x="2489200" y="2654300"/>
          <a:ext cx="1016000" cy="12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812800</xdr:colOff>
      <xdr:row>3</xdr:row>
      <xdr:rowOff>444500</xdr:rowOff>
    </xdr:from>
    <xdr:to>
      <xdr:col>3</xdr:col>
      <xdr:colOff>1003300</xdr:colOff>
      <xdr:row>3</xdr:row>
      <xdr:rowOff>457200</xdr:rowOff>
    </xdr:to>
    <xdr:cxnSp macro="">
      <xdr:nvCxnSpPr>
        <xdr:cNvPr id="24" name="Straight Arrow Connector 23">
          <a:extLst>
            <a:ext uri="{FF2B5EF4-FFF2-40B4-BE49-F238E27FC236}">
              <a16:creationId xmlns:a16="http://schemas.microsoft.com/office/drawing/2014/main" id="{A6A663E1-C859-264F-8110-4E2EC23FC4E3}"/>
            </a:ext>
          </a:extLst>
        </xdr:cNvPr>
        <xdr:cNvCxnSpPr/>
      </xdr:nvCxnSpPr>
      <xdr:spPr>
        <a:xfrm flipH="1">
          <a:off x="2463800" y="1739900"/>
          <a:ext cx="1016000" cy="12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1</xdr:row>
      <xdr:rowOff>114300</xdr:rowOff>
    </xdr:from>
    <xdr:to>
      <xdr:col>16</xdr:col>
      <xdr:colOff>673100</xdr:colOff>
      <xdr:row>2</xdr:row>
      <xdr:rowOff>355600</xdr:rowOff>
    </xdr:to>
    <xdr:sp macro="" textlink="">
      <xdr:nvSpPr>
        <xdr:cNvPr id="25" name="Rectangle 24">
          <a:extLst>
            <a:ext uri="{FF2B5EF4-FFF2-40B4-BE49-F238E27FC236}">
              <a16:creationId xmlns:a16="http://schemas.microsoft.com/office/drawing/2014/main" id="{4DC13D6E-4C5B-9A4C-BECF-7BE1837B6E12}"/>
            </a:ext>
          </a:extLst>
        </xdr:cNvPr>
        <xdr:cNvSpPr/>
      </xdr:nvSpPr>
      <xdr:spPr>
        <a:xfrm>
          <a:off x="12077700" y="546100"/>
          <a:ext cx="2057400" cy="6731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Escalation of electricity and carbon costs over time based on electricity</a:t>
          </a:r>
          <a:r>
            <a:rPr lang="en-GB" sz="1200" baseline="0"/>
            <a:t> consumption</a:t>
          </a:r>
        </a:p>
      </xdr:txBody>
    </xdr:sp>
    <xdr:clientData/>
  </xdr:twoCellAnchor>
  <xdr:twoCellAnchor>
    <xdr:from>
      <xdr:col>18</xdr:col>
      <xdr:colOff>63500</xdr:colOff>
      <xdr:row>40</xdr:row>
      <xdr:rowOff>25400</xdr:rowOff>
    </xdr:from>
    <xdr:to>
      <xdr:col>20</xdr:col>
      <xdr:colOff>0</xdr:colOff>
      <xdr:row>43</xdr:row>
      <xdr:rowOff>88900</xdr:rowOff>
    </xdr:to>
    <xdr:sp macro="" textlink="">
      <xdr:nvSpPr>
        <xdr:cNvPr id="26" name="Rectangle 25">
          <a:extLst>
            <a:ext uri="{FF2B5EF4-FFF2-40B4-BE49-F238E27FC236}">
              <a16:creationId xmlns:a16="http://schemas.microsoft.com/office/drawing/2014/main" id="{5077F99E-354C-824F-BD9A-E726798DAA0B}"/>
            </a:ext>
          </a:extLst>
        </xdr:cNvPr>
        <xdr:cNvSpPr/>
      </xdr:nvSpPr>
      <xdr:spPr>
        <a:xfrm>
          <a:off x="15176500" y="11823700"/>
          <a:ext cx="1587500" cy="6731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The</a:t>
          </a:r>
          <a:r>
            <a:rPr lang="en-GB" sz="1200" baseline="0"/>
            <a:t> year HKUST has committed to net-zero carbon</a:t>
          </a:r>
          <a:endParaRPr lang="en-GB" sz="1200"/>
        </a:p>
      </xdr:txBody>
    </xdr:sp>
    <xdr:clientData/>
  </xdr:twoCellAnchor>
  <xdr:twoCellAnchor>
    <xdr:from>
      <xdr:col>20</xdr:col>
      <xdr:colOff>12700</xdr:colOff>
      <xdr:row>26</xdr:row>
      <xdr:rowOff>50800</xdr:rowOff>
    </xdr:from>
    <xdr:to>
      <xdr:col>20</xdr:col>
      <xdr:colOff>787400</xdr:colOff>
      <xdr:row>41</xdr:row>
      <xdr:rowOff>38100</xdr:rowOff>
    </xdr:to>
    <xdr:cxnSp macro="">
      <xdr:nvCxnSpPr>
        <xdr:cNvPr id="27" name="Straight Arrow Connector 26">
          <a:extLst>
            <a:ext uri="{FF2B5EF4-FFF2-40B4-BE49-F238E27FC236}">
              <a16:creationId xmlns:a16="http://schemas.microsoft.com/office/drawing/2014/main" id="{970457CD-D754-A241-9CFA-57B2887638FB}"/>
            </a:ext>
          </a:extLst>
        </xdr:cNvPr>
        <xdr:cNvCxnSpPr/>
      </xdr:nvCxnSpPr>
      <xdr:spPr>
        <a:xfrm flipV="1">
          <a:off x="16776700" y="8839200"/>
          <a:ext cx="774700" cy="3200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673100</xdr:colOff>
      <xdr:row>14</xdr:row>
      <xdr:rowOff>63500</xdr:rowOff>
    </xdr:from>
    <xdr:to>
      <xdr:col>10</xdr:col>
      <xdr:colOff>152400</xdr:colOff>
      <xdr:row>18</xdr:row>
      <xdr:rowOff>177800</xdr:rowOff>
    </xdr:to>
    <xdr:sp macro="" textlink="">
      <xdr:nvSpPr>
        <xdr:cNvPr id="3" name="Rectangle 2">
          <a:extLst>
            <a:ext uri="{FF2B5EF4-FFF2-40B4-BE49-F238E27FC236}">
              <a16:creationId xmlns:a16="http://schemas.microsoft.com/office/drawing/2014/main" id="{95FB69F5-BDE0-454F-92B2-88F418830C17}"/>
            </a:ext>
          </a:extLst>
        </xdr:cNvPr>
        <xdr:cNvSpPr/>
      </xdr:nvSpPr>
      <xdr:spPr>
        <a:xfrm>
          <a:off x="6108700" y="6159500"/>
          <a:ext cx="3644900" cy="9271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Escalation of electricity and carbon costs over time. Extract value from cell</a:t>
          </a:r>
          <a:r>
            <a:rPr lang="en-GB" sz="1200" baseline="0"/>
            <a:t> C20 from "Net Operational Carbon Offsets" tab from the "HKUST New Building Carbon Offset Calculator"</a:t>
          </a:r>
          <a:r>
            <a:rPr lang="en-GB" sz="1200"/>
            <a:t> </a:t>
          </a:r>
        </a:p>
      </xdr:txBody>
    </xdr:sp>
    <xdr:clientData/>
  </xdr:twoCellAnchor>
  <xdr:twoCellAnchor>
    <xdr:from>
      <xdr:col>6</xdr:col>
      <xdr:colOff>723900</xdr:colOff>
      <xdr:row>13</xdr:row>
      <xdr:rowOff>0</xdr:rowOff>
    </xdr:from>
    <xdr:to>
      <xdr:col>6</xdr:col>
      <xdr:colOff>736600</xdr:colOff>
      <xdr:row>14</xdr:row>
      <xdr:rowOff>76200</xdr:rowOff>
    </xdr:to>
    <xdr:cxnSp macro="">
      <xdr:nvCxnSpPr>
        <xdr:cNvPr id="5" name="Straight Arrow Connector 4">
          <a:extLst>
            <a:ext uri="{FF2B5EF4-FFF2-40B4-BE49-F238E27FC236}">
              <a16:creationId xmlns:a16="http://schemas.microsoft.com/office/drawing/2014/main" id="{AF55EB56-C07E-C642-8449-A30543C23E77}"/>
            </a:ext>
          </a:extLst>
        </xdr:cNvPr>
        <xdr:cNvCxnSpPr/>
      </xdr:nvCxnSpPr>
      <xdr:spPr>
        <a:xfrm flipV="1">
          <a:off x="6197600" y="5461000"/>
          <a:ext cx="1270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14</xdr:row>
      <xdr:rowOff>63500</xdr:rowOff>
    </xdr:from>
    <xdr:to>
      <xdr:col>4</xdr:col>
      <xdr:colOff>431800</xdr:colOff>
      <xdr:row>18</xdr:row>
      <xdr:rowOff>177800</xdr:rowOff>
    </xdr:to>
    <xdr:sp macro="" textlink="">
      <xdr:nvSpPr>
        <xdr:cNvPr id="6" name="Rectangle 5">
          <a:extLst>
            <a:ext uri="{FF2B5EF4-FFF2-40B4-BE49-F238E27FC236}">
              <a16:creationId xmlns:a16="http://schemas.microsoft.com/office/drawing/2014/main" id="{3D16FAF3-459D-5D4D-B5A2-A1FB7FB75713}"/>
            </a:ext>
          </a:extLst>
        </xdr:cNvPr>
        <xdr:cNvSpPr/>
      </xdr:nvSpPr>
      <xdr:spPr>
        <a:xfrm>
          <a:off x="1765300" y="6159500"/>
          <a:ext cx="1968500" cy="9271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Includes initial investment + replacement cost(with inflation) throughout lifecycle time period</a:t>
          </a:r>
        </a:p>
      </xdr:txBody>
    </xdr:sp>
    <xdr:clientData/>
  </xdr:twoCellAnchor>
  <xdr:twoCellAnchor>
    <xdr:from>
      <xdr:col>4</xdr:col>
      <xdr:colOff>393700</xdr:colOff>
      <xdr:row>12</xdr:row>
      <xdr:rowOff>203200</xdr:rowOff>
    </xdr:from>
    <xdr:to>
      <xdr:col>4</xdr:col>
      <xdr:colOff>406400</xdr:colOff>
      <xdr:row>14</xdr:row>
      <xdr:rowOff>63500</xdr:rowOff>
    </xdr:to>
    <xdr:cxnSp macro="">
      <xdr:nvCxnSpPr>
        <xdr:cNvPr id="7" name="Straight Arrow Connector 6">
          <a:extLst>
            <a:ext uri="{FF2B5EF4-FFF2-40B4-BE49-F238E27FC236}">
              <a16:creationId xmlns:a16="http://schemas.microsoft.com/office/drawing/2014/main" id="{A8A1C884-6385-044A-89BD-94714C07BA82}"/>
            </a:ext>
          </a:extLst>
        </xdr:cNvPr>
        <xdr:cNvCxnSpPr/>
      </xdr:nvCxnSpPr>
      <xdr:spPr>
        <a:xfrm flipV="1">
          <a:off x="3949700" y="5461000"/>
          <a:ext cx="12700" cy="266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558800</xdr:colOff>
      <xdr:row>14</xdr:row>
      <xdr:rowOff>63500</xdr:rowOff>
    </xdr:from>
    <xdr:to>
      <xdr:col>6</xdr:col>
      <xdr:colOff>571500</xdr:colOff>
      <xdr:row>18</xdr:row>
      <xdr:rowOff>165100</xdr:rowOff>
    </xdr:to>
    <xdr:sp macro="" textlink="">
      <xdr:nvSpPr>
        <xdr:cNvPr id="8" name="Rectangle 7">
          <a:extLst>
            <a:ext uri="{FF2B5EF4-FFF2-40B4-BE49-F238E27FC236}">
              <a16:creationId xmlns:a16="http://schemas.microsoft.com/office/drawing/2014/main" id="{E04F2C77-E4FD-DF42-82E7-2CA43D44AC0A}"/>
            </a:ext>
          </a:extLst>
        </xdr:cNvPr>
        <xdr:cNvSpPr/>
      </xdr:nvSpPr>
      <xdr:spPr>
        <a:xfrm>
          <a:off x="3860800" y="6159500"/>
          <a:ext cx="2146300" cy="914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Annual &amp; significant maintenance</a:t>
          </a:r>
          <a:r>
            <a:rPr lang="en-GB" sz="1200" baseline="0"/>
            <a:t> milestones with inflation</a:t>
          </a:r>
          <a:endParaRPr lang="en-GB" sz="1200"/>
        </a:p>
      </xdr:txBody>
    </xdr:sp>
    <xdr:clientData/>
  </xdr:twoCellAnchor>
  <xdr:twoCellAnchor>
    <xdr:from>
      <xdr:col>5</xdr:col>
      <xdr:colOff>431800</xdr:colOff>
      <xdr:row>13</xdr:row>
      <xdr:rowOff>12700</xdr:rowOff>
    </xdr:from>
    <xdr:to>
      <xdr:col>5</xdr:col>
      <xdr:colOff>444500</xdr:colOff>
      <xdr:row>14</xdr:row>
      <xdr:rowOff>88900</xdr:rowOff>
    </xdr:to>
    <xdr:cxnSp macro="">
      <xdr:nvCxnSpPr>
        <xdr:cNvPr id="9" name="Straight Arrow Connector 8">
          <a:extLst>
            <a:ext uri="{FF2B5EF4-FFF2-40B4-BE49-F238E27FC236}">
              <a16:creationId xmlns:a16="http://schemas.microsoft.com/office/drawing/2014/main" id="{155A0783-FF31-DC42-A868-0A6EBCCD4EA0}"/>
            </a:ext>
          </a:extLst>
        </xdr:cNvPr>
        <xdr:cNvCxnSpPr/>
      </xdr:nvCxnSpPr>
      <xdr:spPr>
        <a:xfrm flipV="1">
          <a:off x="4991100" y="5473700"/>
          <a:ext cx="1270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1041400</xdr:colOff>
      <xdr:row>3</xdr:row>
      <xdr:rowOff>304800</xdr:rowOff>
    </xdr:from>
    <xdr:to>
      <xdr:col>7</xdr:col>
      <xdr:colOff>0</xdr:colOff>
      <xdr:row>3</xdr:row>
      <xdr:rowOff>635000</xdr:rowOff>
    </xdr:to>
    <xdr:sp macro="" textlink="">
      <xdr:nvSpPr>
        <xdr:cNvPr id="10" name="Rectangle 9">
          <a:extLst>
            <a:ext uri="{FF2B5EF4-FFF2-40B4-BE49-F238E27FC236}">
              <a16:creationId xmlns:a16="http://schemas.microsoft.com/office/drawing/2014/main" id="{702F637C-4D16-6046-B01F-44032994309D}"/>
            </a:ext>
          </a:extLst>
        </xdr:cNvPr>
        <xdr:cNvSpPr/>
      </xdr:nvSpPr>
      <xdr:spPr>
        <a:xfrm>
          <a:off x="3517900" y="1371600"/>
          <a:ext cx="2959100" cy="3302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Recommended life</a:t>
          </a:r>
          <a:r>
            <a:rPr lang="en-GB" sz="1200" baseline="0"/>
            <a:t> cycle cost accounting time frame</a:t>
          </a:r>
          <a:endParaRPr lang="en-GB" sz="1200"/>
        </a:p>
      </xdr:txBody>
    </xdr:sp>
    <xdr:clientData/>
  </xdr:twoCellAnchor>
  <xdr:twoCellAnchor>
    <xdr:from>
      <xdr:col>3</xdr:col>
      <xdr:colOff>1028700</xdr:colOff>
      <xdr:row>4</xdr:row>
      <xdr:rowOff>88900</xdr:rowOff>
    </xdr:from>
    <xdr:to>
      <xdr:col>7</xdr:col>
      <xdr:colOff>0</xdr:colOff>
      <xdr:row>4</xdr:row>
      <xdr:rowOff>406400</xdr:rowOff>
    </xdr:to>
    <xdr:sp macro="" textlink="">
      <xdr:nvSpPr>
        <xdr:cNvPr id="11" name="Rectangle 10">
          <a:extLst>
            <a:ext uri="{FF2B5EF4-FFF2-40B4-BE49-F238E27FC236}">
              <a16:creationId xmlns:a16="http://schemas.microsoft.com/office/drawing/2014/main" id="{AA0B5F79-B0AD-D946-B92C-816736AF0FDA}"/>
            </a:ext>
          </a:extLst>
        </xdr:cNvPr>
        <xdr:cNvSpPr/>
      </xdr:nvSpPr>
      <xdr:spPr>
        <a:xfrm>
          <a:off x="3505200" y="2070100"/>
          <a:ext cx="2971800" cy="317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Recommended</a:t>
          </a:r>
          <a:r>
            <a:rPr lang="en-GB" sz="1200" baseline="0"/>
            <a:t> discount rate</a:t>
          </a:r>
          <a:endParaRPr lang="en-GB" sz="1200"/>
        </a:p>
      </xdr:txBody>
    </xdr:sp>
    <xdr:clientData/>
  </xdr:twoCellAnchor>
  <xdr:twoCellAnchor>
    <xdr:from>
      <xdr:col>3</xdr:col>
      <xdr:colOff>12700</xdr:colOff>
      <xdr:row>4</xdr:row>
      <xdr:rowOff>266700</xdr:rowOff>
    </xdr:from>
    <xdr:to>
      <xdr:col>3</xdr:col>
      <xdr:colOff>1028700</xdr:colOff>
      <xdr:row>4</xdr:row>
      <xdr:rowOff>279400</xdr:rowOff>
    </xdr:to>
    <xdr:cxnSp macro="">
      <xdr:nvCxnSpPr>
        <xdr:cNvPr id="12" name="Straight Arrow Connector 11">
          <a:extLst>
            <a:ext uri="{FF2B5EF4-FFF2-40B4-BE49-F238E27FC236}">
              <a16:creationId xmlns:a16="http://schemas.microsoft.com/office/drawing/2014/main" id="{16E9D350-7629-014B-A617-C635EC7489A4}"/>
            </a:ext>
          </a:extLst>
        </xdr:cNvPr>
        <xdr:cNvCxnSpPr/>
      </xdr:nvCxnSpPr>
      <xdr:spPr>
        <a:xfrm flipH="1">
          <a:off x="2489200" y="2247900"/>
          <a:ext cx="1016000" cy="12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812800</xdr:colOff>
      <xdr:row>3</xdr:row>
      <xdr:rowOff>444500</xdr:rowOff>
    </xdr:from>
    <xdr:to>
      <xdr:col>3</xdr:col>
      <xdr:colOff>1003300</xdr:colOff>
      <xdr:row>3</xdr:row>
      <xdr:rowOff>457200</xdr:rowOff>
    </xdr:to>
    <xdr:cxnSp macro="">
      <xdr:nvCxnSpPr>
        <xdr:cNvPr id="13" name="Straight Arrow Connector 12">
          <a:extLst>
            <a:ext uri="{FF2B5EF4-FFF2-40B4-BE49-F238E27FC236}">
              <a16:creationId xmlns:a16="http://schemas.microsoft.com/office/drawing/2014/main" id="{68624223-2667-7746-8F02-5E2BF8769DF1}"/>
            </a:ext>
          </a:extLst>
        </xdr:cNvPr>
        <xdr:cNvCxnSpPr/>
      </xdr:nvCxnSpPr>
      <xdr:spPr>
        <a:xfrm flipH="1">
          <a:off x="2463800" y="1511300"/>
          <a:ext cx="1016000" cy="12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660400</xdr:colOff>
      <xdr:row>20</xdr:row>
      <xdr:rowOff>139700</xdr:rowOff>
    </xdr:from>
    <xdr:to>
      <xdr:col>10</xdr:col>
      <xdr:colOff>203200</xdr:colOff>
      <xdr:row>45</xdr:row>
      <xdr:rowOff>76200</xdr:rowOff>
    </xdr:to>
    <xdr:graphicFrame macro="">
      <xdr:nvGraphicFramePr>
        <xdr:cNvPr id="14" name="Chart 13">
          <a:extLst>
            <a:ext uri="{FF2B5EF4-FFF2-40B4-BE49-F238E27FC236}">
              <a16:creationId xmlns:a16="http://schemas.microsoft.com/office/drawing/2014/main" id="{18AFCDB4-EFC4-4C43-B583-AB29D413D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2552700</xdr:colOff>
      <xdr:row>4</xdr:row>
      <xdr:rowOff>76200</xdr:rowOff>
    </xdr:from>
    <xdr:to>
      <xdr:col>7</xdr:col>
      <xdr:colOff>25400</xdr:colOff>
      <xdr:row>13</xdr:row>
      <xdr:rowOff>101600</xdr:rowOff>
    </xdr:to>
    <xdr:sp macro="" textlink="">
      <xdr:nvSpPr>
        <xdr:cNvPr id="2" name="Rectangle 1">
          <a:extLst>
            <a:ext uri="{FF2B5EF4-FFF2-40B4-BE49-F238E27FC236}">
              <a16:creationId xmlns:a16="http://schemas.microsoft.com/office/drawing/2014/main" id="{5983E884-5300-37F6-294B-9A49128A6646}"/>
            </a:ext>
          </a:extLst>
        </xdr:cNvPr>
        <xdr:cNvSpPr/>
      </xdr:nvSpPr>
      <xdr:spPr>
        <a:xfrm>
          <a:off x="11252200" y="1663700"/>
          <a:ext cx="2400300" cy="18542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t>You</a:t>
          </a:r>
          <a:r>
            <a:rPr lang="en-GB" sz="1200" baseline="0"/>
            <a:t> can change different assumptions to see how it impacts the  NPV.  For example, lowering the  discount rate will increase the value of the NPV.  See how the NPV turns positive if the discount rate is changed to 2.0%</a:t>
          </a:r>
          <a:r>
            <a:rPr lang="en-GB" sz="1200"/>
            <a:t> </a:t>
          </a:r>
        </a:p>
      </xdr:txBody>
    </xdr:sp>
    <xdr:clientData/>
  </xdr:twoCellAnchor>
  <xdr:twoCellAnchor>
    <xdr:from>
      <xdr:col>5</xdr:col>
      <xdr:colOff>3752850</xdr:colOff>
      <xdr:row>2</xdr:row>
      <xdr:rowOff>88900</xdr:rowOff>
    </xdr:from>
    <xdr:to>
      <xdr:col>6</xdr:col>
      <xdr:colOff>469900</xdr:colOff>
      <xdr:row>4</xdr:row>
      <xdr:rowOff>76200</xdr:rowOff>
    </xdr:to>
    <xdr:cxnSp macro="">
      <xdr:nvCxnSpPr>
        <xdr:cNvPr id="9" name="Straight Arrow Connector 8">
          <a:extLst>
            <a:ext uri="{FF2B5EF4-FFF2-40B4-BE49-F238E27FC236}">
              <a16:creationId xmlns:a16="http://schemas.microsoft.com/office/drawing/2014/main" id="{C1A627FF-E947-0B95-7769-934B75F8D88C}"/>
            </a:ext>
          </a:extLst>
        </xdr:cNvPr>
        <xdr:cNvCxnSpPr>
          <a:stCxn id="2" idx="0"/>
        </xdr:cNvCxnSpPr>
      </xdr:nvCxnSpPr>
      <xdr:spPr>
        <a:xfrm flipV="1">
          <a:off x="12452350" y="533400"/>
          <a:ext cx="819150" cy="1130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ohkust.sharepoint.com/teams/SUST/Shared%20Documents/1.%20Net-Zero/2.%20Theme/green%20building/HPC5/RenewableGeneration/LCC/UST%20Calcs/HPC5_BIPV_Life%20Cycle%20Cost%20&amp;%20NPV%20Calculator.xlsx" TargetMode="External"/><Relationship Id="rId1" Type="http://schemas.openxmlformats.org/officeDocument/2006/relationships/externalLinkPath" Target="/teams/SUST/Shared%20Documents/1.%20Net-Zero/2.%20Theme/green%20building/HPC5/RenewableGeneration/LCC/UST%20Calcs/HPC5_BIPV_Life%20Cycle%20Cost%20&amp;%20NPV%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PV-Monocell"/>
      <sheetName val="NPV-CdTE"/>
      <sheetName val="Option Comparison"/>
      <sheetName val="Sample"/>
    </sheetNames>
    <sheetDataSet>
      <sheetData sheetId="0">
        <row r="33">
          <cell r="B33">
            <v>-11578000</v>
          </cell>
          <cell r="C33">
            <v>-1250000</v>
          </cell>
        </row>
      </sheetData>
      <sheetData sheetId="1">
        <row r="33">
          <cell r="B33">
            <v>-10680000</v>
          </cell>
          <cell r="C33">
            <v>-1250000</v>
          </cell>
        </row>
      </sheetData>
      <sheetData sheetId="2"/>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emsd.gov.hk/energylabel/en/cal/cal.ph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5EA2-99C3-254B-A048-4A680F3D989D}">
  <dimension ref="A1:G47"/>
  <sheetViews>
    <sheetView workbookViewId="0">
      <selection activeCell="H34" sqref="H34"/>
    </sheetView>
  </sheetViews>
  <sheetFormatPr baseColWidth="10" defaultColWidth="11" defaultRowHeight="16" x14ac:dyDescent="0.2"/>
  <cols>
    <col min="1" max="1" width="14.83203125" customWidth="1"/>
    <col min="2" max="3" width="22.83203125" customWidth="1"/>
    <col min="4" max="4" width="23" customWidth="1"/>
    <col min="5" max="5" width="24.33203125" customWidth="1"/>
    <col min="6" max="6" width="53.83203125" customWidth="1"/>
  </cols>
  <sheetData>
    <row r="1" spans="1:7" ht="34" x14ac:dyDescent="0.2">
      <c r="A1" s="102" t="s">
        <v>105</v>
      </c>
      <c r="B1" s="102"/>
      <c r="C1" s="102"/>
      <c r="D1" s="103"/>
      <c r="E1" s="103"/>
      <c r="F1" s="103"/>
      <c r="G1" s="103"/>
    </row>
    <row r="2" spans="1:7" x14ac:dyDescent="0.2">
      <c r="B2" s="129" t="s">
        <v>106</v>
      </c>
    </row>
    <row r="3" spans="1:7" ht="18" customHeight="1" thickBot="1" x14ac:dyDescent="0.25">
      <c r="B3" s="105" t="s">
        <v>95</v>
      </c>
    </row>
    <row r="4" spans="1:7" ht="20" thickBot="1" x14ac:dyDescent="0.3">
      <c r="B4" s="34" t="s">
        <v>55</v>
      </c>
      <c r="C4" s="34" t="s">
        <v>2</v>
      </c>
      <c r="D4" s="34" t="s">
        <v>56</v>
      </c>
      <c r="E4" s="35" t="s">
        <v>4</v>
      </c>
      <c r="F4" s="34" t="s">
        <v>5</v>
      </c>
      <c r="G4" s="152">
        <v>2.5000000000000001E-2</v>
      </c>
    </row>
    <row r="5" spans="1:7" ht="74" customHeight="1" x14ac:dyDescent="0.2">
      <c r="B5" s="36" t="s">
        <v>58</v>
      </c>
      <c r="C5" s="36" t="s">
        <v>59</v>
      </c>
      <c r="D5" s="36" t="s">
        <v>60</v>
      </c>
      <c r="E5" s="36" t="s">
        <v>57</v>
      </c>
      <c r="F5" s="33" t="s">
        <v>10</v>
      </c>
    </row>
    <row r="6" spans="1:7" ht="17" thickBot="1" x14ac:dyDescent="0.25">
      <c r="A6" s="131"/>
      <c r="B6" s="132" t="s">
        <v>54</v>
      </c>
      <c r="C6" s="133" t="s">
        <v>54</v>
      </c>
      <c r="D6" s="134" t="s">
        <v>53</v>
      </c>
      <c r="E6" s="134"/>
    </row>
    <row r="7" spans="1:7" ht="17" thickBot="1" x14ac:dyDescent="0.25">
      <c r="A7" s="131" t="s">
        <v>13</v>
      </c>
      <c r="B7" s="135">
        <v>-53000000</v>
      </c>
      <c r="C7" s="136"/>
      <c r="D7" s="137"/>
      <c r="E7" s="138">
        <f>SUM(B7:D7)</f>
        <v>-53000000</v>
      </c>
    </row>
    <row r="8" spans="1:7" ht="17" thickBot="1" x14ac:dyDescent="0.25">
      <c r="A8" s="131" t="s">
        <v>14</v>
      </c>
      <c r="B8" s="139"/>
      <c r="C8" s="140">
        <v>-50000</v>
      </c>
      <c r="D8" s="135">
        <v>2500000</v>
      </c>
      <c r="E8" s="141">
        <f t="shared" ref="E8:E31" si="0">SUM(B8:D8)</f>
        <v>2450000</v>
      </c>
    </row>
    <row r="9" spans="1:7" x14ac:dyDescent="0.2">
      <c r="A9" s="131" t="s">
        <v>15</v>
      </c>
      <c r="B9" s="139"/>
      <c r="C9" s="142">
        <v>-50000</v>
      </c>
      <c r="D9" s="143">
        <f>D8*1.015</f>
        <v>2537499.9999999995</v>
      </c>
      <c r="E9" s="138">
        <f t="shared" si="0"/>
        <v>2487499.9999999995</v>
      </c>
    </row>
    <row r="10" spans="1:7" x14ac:dyDescent="0.2">
      <c r="A10" s="131" t="s">
        <v>16</v>
      </c>
      <c r="B10" s="139"/>
      <c r="C10" s="142">
        <v>-50000</v>
      </c>
      <c r="D10" s="138">
        <f t="shared" ref="D10:D32" si="1">D9*1.015</f>
        <v>2575562.4999999991</v>
      </c>
      <c r="E10" s="138">
        <f t="shared" si="0"/>
        <v>2525562.4999999991</v>
      </c>
    </row>
    <row r="11" spans="1:7" x14ac:dyDescent="0.2">
      <c r="A11" s="131" t="s">
        <v>17</v>
      </c>
      <c r="B11" s="139"/>
      <c r="C11" s="142">
        <v>-50000</v>
      </c>
      <c r="D11" s="138">
        <f t="shared" si="1"/>
        <v>2614195.9374999986</v>
      </c>
      <c r="E11" s="138">
        <f t="shared" si="0"/>
        <v>2564195.9374999986</v>
      </c>
    </row>
    <row r="12" spans="1:7" x14ac:dyDescent="0.2">
      <c r="A12" s="131" t="s">
        <v>18</v>
      </c>
      <c r="B12" s="139"/>
      <c r="C12" s="142">
        <v>-50000</v>
      </c>
      <c r="D12" s="138">
        <f t="shared" si="1"/>
        <v>2653408.8765624985</v>
      </c>
      <c r="E12" s="138">
        <f t="shared" si="0"/>
        <v>2603408.8765624985</v>
      </c>
    </row>
    <row r="13" spans="1:7" x14ac:dyDescent="0.2">
      <c r="A13" s="131" t="s">
        <v>19</v>
      </c>
      <c r="B13" s="139"/>
      <c r="C13" s="142">
        <v>-50000</v>
      </c>
      <c r="D13" s="138">
        <f>D12*1.015</f>
        <v>2693210.0097109359</v>
      </c>
      <c r="E13" s="138">
        <f t="shared" si="0"/>
        <v>2643210.0097109359</v>
      </c>
    </row>
    <row r="14" spans="1:7" x14ac:dyDescent="0.2">
      <c r="A14" s="131" t="s">
        <v>20</v>
      </c>
      <c r="B14" s="139"/>
      <c r="C14" s="142">
        <v>-50000</v>
      </c>
      <c r="D14" s="138">
        <f t="shared" si="1"/>
        <v>2733608.1598565998</v>
      </c>
      <c r="E14" s="138">
        <f t="shared" si="0"/>
        <v>2683608.1598565998</v>
      </c>
    </row>
    <row r="15" spans="1:7" x14ac:dyDescent="0.2">
      <c r="A15" s="131" t="s">
        <v>21</v>
      </c>
      <c r="B15" s="139"/>
      <c r="C15" s="142">
        <v>-50000</v>
      </c>
      <c r="D15" s="138">
        <f t="shared" si="1"/>
        <v>2774612.2822544486</v>
      </c>
      <c r="E15" s="138">
        <f t="shared" si="0"/>
        <v>2724612.2822544486</v>
      </c>
    </row>
    <row r="16" spans="1:7" ht="17" thickBot="1" x14ac:dyDescent="0.25">
      <c r="A16" s="131" t="s">
        <v>22</v>
      </c>
      <c r="B16" s="139"/>
      <c r="C16" s="144">
        <v>-50000</v>
      </c>
      <c r="D16" s="138">
        <f t="shared" si="1"/>
        <v>2816231.466488265</v>
      </c>
      <c r="E16" s="138">
        <f t="shared" si="0"/>
        <v>2766231.466488265</v>
      </c>
    </row>
    <row r="17" spans="1:5" ht="17" thickBot="1" x14ac:dyDescent="0.25">
      <c r="A17" s="131" t="s">
        <v>23</v>
      </c>
      <c r="B17" s="139"/>
      <c r="C17" s="145">
        <v>-2000000</v>
      </c>
      <c r="D17" s="141">
        <f t="shared" si="1"/>
        <v>2858474.9384855889</v>
      </c>
      <c r="E17" s="138">
        <f t="shared" si="0"/>
        <v>858474.93848558888</v>
      </c>
    </row>
    <row r="18" spans="1:5" x14ac:dyDescent="0.2">
      <c r="A18" s="131" t="s">
        <v>24</v>
      </c>
      <c r="B18" s="139"/>
      <c r="C18" s="146">
        <v>-60000</v>
      </c>
      <c r="D18" s="138">
        <f t="shared" si="1"/>
        <v>2901352.0625628727</v>
      </c>
      <c r="E18" s="138">
        <f t="shared" si="0"/>
        <v>2841352.0625628727</v>
      </c>
    </row>
    <row r="19" spans="1:5" x14ac:dyDescent="0.2">
      <c r="A19" s="131" t="s">
        <v>25</v>
      </c>
      <c r="B19" s="139"/>
      <c r="C19" s="142">
        <v>-60000</v>
      </c>
      <c r="D19" s="138">
        <f t="shared" si="1"/>
        <v>2944872.3435013155</v>
      </c>
      <c r="E19" s="138">
        <f t="shared" si="0"/>
        <v>2884872.3435013155</v>
      </c>
    </row>
    <row r="20" spans="1:5" x14ac:dyDescent="0.2">
      <c r="A20" s="131" t="s">
        <v>26</v>
      </c>
      <c r="B20" s="139"/>
      <c r="C20" s="142">
        <v>-60000</v>
      </c>
      <c r="D20" s="138">
        <f t="shared" si="1"/>
        <v>2989045.4286538349</v>
      </c>
      <c r="E20" s="138">
        <f t="shared" si="0"/>
        <v>2929045.4286538349</v>
      </c>
    </row>
    <row r="21" spans="1:5" x14ac:dyDescent="0.2">
      <c r="A21" s="131" t="s">
        <v>27</v>
      </c>
      <c r="B21" s="139"/>
      <c r="C21" s="142">
        <v>-60000</v>
      </c>
      <c r="D21" s="138">
        <f t="shared" si="1"/>
        <v>3033881.110083642</v>
      </c>
      <c r="E21" s="138">
        <f t="shared" si="0"/>
        <v>2973881.110083642</v>
      </c>
    </row>
    <row r="22" spans="1:5" x14ac:dyDescent="0.2">
      <c r="A22" s="131" t="s">
        <v>28</v>
      </c>
      <c r="B22" s="139"/>
      <c r="C22" s="142">
        <v>-60000</v>
      </c>
      <c r="D22" s="138">
        <f t="shared" si="1"/>
        <v>3079389.3267348963</v>
      </c>
      <c r="E22" s="138">
        <f t="shared" si="0"/>
        <v>3019389.3267348963</v>
      </c>
    </row>
    <row r="23" spans="1:5" x14ac:dyDescent="0.2">
      <c r="A23" s="131" t="s">
        <v>29</v>
      </c>
      <c r="B23" s="139"/>
      <c r="C23" s="142">
        <v>-60000</v>
      </c>
      <c r="D23" s="138">
        <f t="shared" si="1"/>
        <v>3125580.1666359194</v>
      </c>
      <c r="E23" s="138">
        <f t="shared" si="0"/>
        <v>3065580.1666359194</v>
      </c>
    </row>
    <row r="24" spans="1:5" x14ac:dyDescent="0.2">
      <c r="A24" s="131" t="s">
        <v>30</v>
      </c>
      <c r="B24" s="139"/>
      <c r="C24" s="142">
        <v>-60000</v>
      </c>
      <c r="D24" s="138">
        <f t="shared" si="1"/>
        <v>3172463.869135458</v>
      </c>
      <c r="E24" s="138">
        <f t="shared" si="0"/>
        <v>3112463.869135458</v>
      </c>
    </row>
    <row r="25" spans="1:5" x14ac:dyDescent="0.2">
      <c r="A25" s="131" t="s">
        <v>31</v>
      </c>
      <c r="B25" s="139"/>
      <c r="C25" s="142">
        <v>-60000</v>
      </c>
      <c r="D25" s="138">
        <f t="shared" si="1"/>
        <v>3220050.8271724894</v>
      </c>
      <c r="E25" s="138">
        <f t="shared" si="0"/>
        <v>3160050.8271724894</v>
      </c>
    </row>
    <row r="26" spans="1:5" ht="17" thickBot="1" x14ac:dyDescent="0.25">
      <c r="A26" s="131" t="s">
        <v>32</v>
      </c>
      <c r="B26" s="139"/>
      <c r="C26" s="144">
        <v>-60000</v>
      </c>
      <c r="D26" s="138">
        <f t="shared" si="1"/>
        <v>3268351.5895800763</v>
      </c>
      <c r="E26" s="138">
        <f t="shared" si="0"/>
        <v>3208351.5895800763</v>
      </c>
    </row>
    <row r="27" spans="1:5" ht="17" thickBot="1" x14ac:dyDescent="0.25">
      <c r="A27" s="131" t="s">
        <v>33</v>
      </c>
      <c r="B27" s="139"/>
      <c r="C27" s="145">
        <v>-2500000</v>
      </c>
      <c r="D27" s="141">
        <f t="shared" si="1"/>
        <v>3317376.8634237773</v>
      </c>
      <c r="E27" s="138">
        <f t="shared" si="0"/>
        <v>817376.86342377728</v>
      </c>
    </row>
    <row r="28" spans="1:5" x14ac:dyDescent="0.2">
      <c r="A28" s="131" t="s">
        <v>34</v>
      </c>
      <c r="B28" s="139"/>
      <c r="C28" s="146">
        <v>-70000</v>
      </c>
      <c r="D28" s="138">
        <f t="shared" si="1"/>
        <v>3367137.5163751338</v>
      </c>
      <c r="E28" s="138">
        <f t="shared" si="0"/>
        <v>3297137.5163751338</v>
      </c>
    </row>
    <row r="29" spans="1:5" x14ac:dyDescent="0.2">
      <c r="A29" s="131" t="s">
        <v>35</v>
      </c>
      <c r="B29" s="139"/>
      <c r="C29" s="142">
        <v>-70000</v>
      </c>
      <c r="D29" s="138">
        <f t="shared" si="1"/>
        <v>3417644.5791207603</v>
      </c>
      <c r="E29" s="138">
        <f t="shared" si="0"/>
        <v>3347644.5791207603</v>
      </c>
    </row>
    <row r="30" spans="1:5" x14ac:dyDescent="0.2">
      <c r="A30" s="131" t="s">
        <v>36</v>
      </c>
      <c r="B30" s="139"/>
      <c r="C30" s="142">
        <v>-70000</v>
      </c>
      <c r="D30" s="138">
        <f t="shared" si="1"/>
        <v>3468909.2478075712</v>
      </c>
      <c r="E30" s="138">
        <f t="shared" si="0"/>
        <v>3398909.2478075712</v>
      </c>
    </row>
    <row r="31" spans="1:5" x14ac:dyDescent="0.2">
      <c r="A31" s="131" t="s">
        <v>37</v>
      </c>
      <c r="B31" s="139"/>
      <c r="C31" s="142">
        <v>-70000</v>
      </c>
      <c r="D31" s="138">
        <f t="shared" si="1"/>
        <v>3520942.8865246843</v>
      </c>
      <c r="E31" s="138">
        <f t="shared" si="0"/>
        <v>3450942.8865246843</v>
      </c>
    </row>
    <row r="32" spans="1:5" x14ac:dyDescent="0.2">
      <c r="A32" s="131" t="s">
        <v>38</v>
      </c>
      <c r="B32" s="147"/>
      <c r="C32" s="142">
        <v>-70000</v>
      </c>
      <c r="D32" s="138">
        <f t="shared" si="1"/>
        <v>3573757.029822554</v>
      </c>
      <c r="E32" s="138">
        <f>SUM(B32:D32)</f>
        <v>3503757.029822554</v>
      </c>
    </row>
    <row r="33" spans="1:6" x14ac:dyDescent="0.2">
      <c r="A33" s="148" t="s">
        <v>41</v>
      </c>
      <c r="B33" s="149">
        <f>SUM(B7:B32)</f>
        <v>-53000000</v>
      </c>
      <c r="C33" s="150">
        <f>SUM(C7:C32)</f>
        <v>-5840000</v>
      </c>
      <c r="D33" s="151">
        <f>SUM(D7:D32)</f>
        <v>75157559.017993316</v>
      </c>
      <c r="E33" s="137"/>
    </row>
    <row r="34" spans="1:6" ht="17" thickBot="1" x14ac:dyDescent="0.25">
      <c r="A34" s="12"/>
      <c r="B34" s="13"/>
      <c r="C34" s="13"/>
      <c r="D34" s="6"/>
      <c r="E34" s="6"/>
    </row>
    <row r="35" spans="1:6" ht="69" thickBot="1" x14ac:dyDescent="0.25">
      <c r="A35" s="40" t="s">
        <v>42</v>
      </c>
      <c r="B35" s="37"/>
      <c r="C35" s="37"/>
      <c r="D35" s="37"/>
      <c r="E35" s="42">
        <f>B33+C33+D33</f>
        <v>16317559.017993316</v>
      </c>
      <c r="F35" s="32" t="s">
        <v>43</v>
      </c>
    </row>
    <row r="36" spans="1:6" ht="17" thickBot="1" x14ac:dyDescent="0.25">
      <c r="A36" s="37"/>
      <c r="B36" s="37"/>
      <c r="C36" s="37"/>
      <c r="D36" s="37"/>
      <c r="E36" s="37"/>
    </row>
    <row r="37" spans="1:6" ht="69" thickBot="1" x14ac:dyDescent="0.25">
      <c r="A37" s="38" t="s">
        <v>44</v>
      </c>
      <c r="B37" s="39"/>
      <c r="C37" s="39"/>
      <c r="D37" s="39"/>
      <c r="E37" s="41">
        <f>NPV(G4,E7:E32)</f>
        <v>-2649033.6820127228</v>
      </c>
      <c r="F37" s="130" t="s">
        <v>107</v>
      </c>
    </row>
    <row r="38" spans="1:6" x14ac:dyDescent="0.2">
      <c r="A38" s="44" t="s">
        <v>62</v>
      </c>
    </row>
    <row r="40" spans="1:6" x14ac:dyDescent="0.2">
      <c r="D40" t="s">
        <v>46</v>
      </c>
    </row>
    <row r="41" spans="1:6" x14ac:dyDescent="0.2">
      <c r="D41" t="s">
        <v>47</v>
      </c>
    </row>
    <row r="42" spans="1:6" ht="17" thickBot="1" x14ac:dyDescent="0.25"/>
    <row r="43" spans="1:6" ht="69" thickBot="1" x14ac:dyDescent="0.25">
      <c r="A43" s="38" t="s">
        <v>48</v>
      </c>
      <c r="B43" s="38"/>
      <c r="C43" s="38"/>
      <c r="D43" s="38"/>
      <c r="E43" s="43">
        <f>IRR(E7:E32)</f>
        <v>2.0680922155224213E-2</v>
      </c>
      <c r="F43" s="32" t="s">
        <v>108</v>
      </c>
    </row>
    <row r="44" spans="1:6" x14ac:dyDescent="0.2">
      <c r="A44" s="44" t="s">
        <v>61</v>
      </c>
    </row>
    <row r="46" spans="1:6" x14ac:dyDescent="0.2">
      <c r="D46" t="s">
        <v>50</v>
      </c>
    </row>
    <row r="47" spans="1:6" x14ac:dyDescent="0.2">
      <c r="D47" t="s">
        <v>51</v>
      </c>
    </row>
  </sheetData>
  <sheetProtection algorithmName="SHA-512" hashValue="KCh1Luj7la2vnVd/a8PwGFQ/n3sHkTKrkXJD1K4Pnzg/TpTZYV2oxHzlMWnPkPtVOMvIrlYDkkGlFo/4vnIZPw==" saltValue="FsKisaETM/i9kQAwYGEZL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92FD-D7DA-CE4B-930F-F0030C3288FD}">
  <dimension ref="A1:BC59"/>
  <sheetViews>
    <sheetView workbookViewId="0">
      <selection activeCell="K17" sqref="K17"/>
    </sheetView>
  </sheetViews>
  <sheetFormatPr baseColWidth="10" defaultRowHeight="16" x14ac:dyDescent="0.2"/>
  <cols>
    <col min="4" max="4" width="14.1640625" customWidth="1"/>
    <col min="5" max="5" width="12" customWidth="1"/>
    <col min="7" max="7" width="12" customWidth="1"/>
    <col min="13" max="47" width="10.83203125" style="90"/>
  </cols>
  <sheetData>
    <row r="1" spans="1:55" ht="34" x14ac:dyDescent="0.2">
      <c r="A1" s="154" t="s">
        <v>110</v>
      </c>
      <c r="B1" s="104"/>
      <c r="C1" s="104"/>
      <c r="D1" s="104"/>
      <c r="E1" s="104"/>
      <c r="F1" s="104"/>
      <c r="G1" s="104"/>
      <c r="H1" s="104"/>
      <c r="I1" s="104"/>
      <c r="J1" s="104"/>
      <c r="K1" s="104"/>
      <c r="L1" s="10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45"/>
      <c r="AW1" s="45"/>
      <c r="AX1" s="45"/>
      <c r="AY1" s="45"/>
      <c r="AZ1" s="45"/>
      <c r="BA1" s="45"/>
      <c r="BB1" s="45"/>
      <c r="BC1" s="45"/>
    </row>
    <row r="2" spans="1:55" ht="34" x14ac:dyDescent="0.2">
      <c r="A2" s="45"/>
      <c r="B2" s="106" t="s">
        <v>109</v>
      </c>
      <c r="C2" s="45"/>
      <c r="D2" s="45"/>
      <c r="E2" s="45"/>
      <c r="F2" s="45"/>
      <c r="G2" s="45"/>
      <c r="H2" s="45"/>
      <c r="I2" s="45"/>
      <c r="J2" s="45"/>
      <c r="K2" s="45"/>
      <c r="L2" s="45"/>
      <c r="M2" s="75"/>
      <c r="N2" s="75"/>
      <c r="O2" s="75"/>
      <c r="P2" s="75"/>
      <c r="Q2" s="75"/>
      <c r="R2" s="75"/>
      <c r="S2" s="75"/>
      <c r="T2" s="75"/>
      <c r="U2" s="75"/>
      <c r="V2" s="75"/>
      <c r="W2" s="75"/>
      <c r="X2" s="75"/>
      <c r="Y2" s="75"/>
      <c r="Z2" s="75"/>
      <c r="AA2" s="75"/>
      <c r="AB2" s="75"/>
      <c r="AC2" s="75"/>
      <c r="AD2" s="64"/>
      <c r="AE2" s="64"/>
      <c r="AF2" s="64"/>
      <c r="AG2" s="64"/>
      <c r="AH2" s="64"/>
      <c r="AI2" s="64"/>
      <c r="AJ2" s="64"/>
      <c r="AK2" s="64"/>
      <c r="AL2" s="64"/>
      <c r="AM2" s="64"/>
      <c r="AN2" s="64"/>
      <c r="AO2" s="64"/>
      <c r="AP2" s="64"/>
      <c r="AQ2" s="64"/>
      <c r="AR2" s="64"/>
      <c r="AS2" s="64"/>
      <c r="AT2" s="64"/>
      <c r="AU2" s="64"/>
      <c r="AV2" s="45"/>
      <c r="AW2" s="45"/>
      <c r="AX2" s="45"/>
      <c r="AY2" s="45"/>
      <c r="AZ2" s="45"/>
      <c r="BA2" s="45"/>
      <c r="BB2" s="45"/>
      <c r="BC2" s="45"/>
    </row>
    <row r="3" spans="1:55" ht="34" x14ac:dyDescent="0.4">
      <c r="A3" s="45"/>
      <c r="B3" s="106" t="s">
        <v>96</v>
      </c>
      <c r="C3" s="45"/>
      <c r="D3" s="45"/>
      <c r="E3" s="45"/>
      <c r="F3" s="45"/>
      <c r="G3" s="45"/>
      <c r="H3" s="45"/>
      <c r="I3" s="45"/>
      <c r="J3" s="46"/>
      <c r="K3" s="47"/>
      <c r="L3" s="47"/>
      <c r="M3" s="65" t="s">
        <v>63</v>
      </c>
      <c r="N3" s="76"/>
      <c r="O3" s="77"/>
      <c r="P3" s="77"/>
      <c r="Q3" s="77"/>
      <c r="R3" s="77"/>
      <c r="S3" s="77"/>
      <c r="T3" s="77"/>
      <c r="U3" s="64"/>
      <c r="V3" s="65" t="s">
        <v>64</v>
      </c>
      <c r="W3" s="76"/>
      <c r="X3" s="64"/>
      <c r="Y3" s="64"/>
      <c r="Z3" s="64"/>
      <c r="AA3" s="64"/>
      <c r="AB3" s="64"/>
      <c r="AC3" s="64"/>
      <c r="AD3" s="64"/>
      <c r="AE3" s="65" t="s">
        <v>65</v>
      </c>
      <c r="AF3" s="76"/>
      <c r="AG3" s="64"/>
      <c r="AH3" s="64"/>
      <c r="AI3" s="64"/>
      <c r="AJ3" s="64"/>
      <c r="AK3" s="64"/>
      <c r="AL3" s="64"/>
      <c r="AM3" s="64"/>
      <c r="AN3" s="65" t="s">
        <v>66</v>
      </c>
      <c r="AO3" s="76"/>
      <c r="AP3" s="64"/>
      <c r="AQ3" s="64"/>
      <c r="AR3" s="64"/>
      <c r="AS3" s="64"/>
      <c r="AT3" s="64"/>
      <c r="AU3" s="64"/>
      <c r="AV3" s="45"/>
      <c r="AW3" s="45"/>
      <c r="AX3" s="45"/>
      <c r="AY3" s="45"/>
      <c r="AZ3" s="45"/>
      <c r="BA3" s="45"/>
      <c r="BB3" s="45"/>
      <c r="BC3" s="45"/>
    </row>
    <row r="4" spans="1:55" ht="86" thickBot="1" x14ac:dyDescent="0.45">
      <c r="A4" s="45"/>
      <c r="B4" s="155" t="s">
        <v>89</v>
      </c>
      <c r="C4" s="156">
        <v>25</v>
      </c>
      <c r="D4" s="45"/>
      <c r="E4" s="45"/>
      <c r="F4" s="45"/>
      <c r="G4" s="45"/>
      <c r="H4" s="45"/>
      <c r="I4" s="45"/>
      <c r="J4" s="46"/>
      <c r="K4" s="45"/>
      <c r="L4" s="45"/>
      <c r="M4" s="117" t="s">
        <v>67</v>
      </c>
      <c r="N4" s="118" t="s">
        <v>68</v>
      </c>
      <c r="O4" s="118" t="s">
        <v>69</v>
      </c>
      <c r="P4" s="118" t="s">
        <v>70</v>
      </c>
      <c r="Q4" s="118" t="s">
        <v>71</v>
      </c>
      <c r="R4" s="118" t="s">
        <v>72</v>
      </c>
      <c r="S4" s="118" t="s">
        <v>73</v>
      </c>
      <c r="T4" s="118" t="s">
        <v>74</v>
      </c>
      <c r="U4" s="48" t="s">
        <v>75</v>
      </c>
      <c r="V4" s="117" t="s">
        <v>67</v>
      </c>
      <c r="W4" s="118" t="s">
        <v>68</v>
      </c>
      <c r="X4" s="118" t="s">
        <v>69</v>
      </c>
      <c r="Y4" s="118" t="s">
        <v>70</v>
      </c>
      <c r="Z4" s="118" t="s">
        <v>71</v>
      </c>
      <c r="AA4" s="118" t="s">
        <v>72</v>
      </c>
      <c r="AB4" s="118" t="s">
        <v>73</v>
      </c>
      <c r="AC4" s="118" t="s">
        <v>74</v>
      </c>
      <c r="AD4" s="48" t="s">
        <v>75</v>
      </c>
      <c r="AE4" s="117" t="s">
        <v>67</v>
      </c>
      <c r="AF4" s="118" t="s">
        <v>68</v>
      </c>
      <c r="AG4" s="118" t="s">
        <v>69</v>
      </c>
      <c r="AH4" s="118" t="s">
        <v>70</v>
      </c>
      <c r="AI4" s="118" t="s">
        <v>71</v>
      </c>
      <c r="AJ4" s="118" t="s">
        <v>72</v>
      </c>
      <c r="AK4" s="118" t="s">
        <v>73</v>
      </c>
      <c r="AL4" s="118" t="s">
        <v>74</v>
      </c>
      <c r="AM4" s="48" t="s">
        <v>75</v>
      </c>
      <c r="AN4" s="97" t="s">
        <v>67</v>
      </c>
      <c r="AO4" s="98" t="s">
        <v>68</v>
      </c>
      <c r="AP4" s="98" t="s">
        <v>69</v>
      </c>
      <c r="AQ4" s="99" t="s">
        <v>70</v>
      </c>
      <c r="AR4" s="100" t="s">
        <v>71</v>
      </c>
      <c r="AS4" s="98" t="s">
        <v>72</v>
      </c>
      <c r="AT4" s="98" t="s">
        <v>73</v>
      </c>
      <c r="AU4" s="98" t="s">
        <v>74</v>
      </c>
      <c r="AV4" s="45"/>
      <c r="AW4" s="45"/>
      <c r="AX4" s="45"/>
      <c r="AY4" s="45"/>
      <c r="AZ4" s="45"/>
      <c r="BA4" s="45"/>
      <c r="BB4" s="45"/>
      <c r="BC4" s="45"/>
    </row>
    <row r="5" spans="1:55" ht="39" thickBot="1" x14ac:dyDescent="0.45">
      <c r="A5" s="45"/>
      <c r="B5" s="157" t="s">
        <v>76</v>
      </c>
      <c r="C5" s="108">
        <v>2.5000000000000001E-2</v>
      </c>
      <c r="D5" s="45"/>
      <c r="E5" s="45"/>
      <c r="F5" s="45"/>
      <c r="G5" s="45"/>
      <c r="H5" s="45"/>
      <c r="I5" s="45"/>
      <c r="J5" s="46"/>
      <c r="K5" s="51"/>
      <c r="L5" s="45"/>
      <c r="M5" s="119">
        <v>2023</v>
      </c>
      <c r="N5" s="120">
        <v>300</v>
      </c>
      <c r="O5" s="121">
        <v>1.23</v>
      </c>
      <c r="P5" s="122">
        <v>0.39</v>
      </c>
      <c r="Q5" s="123">
        <f>$E$10*O5</f>
        <v>516.6</v>
      </c>
      <c r="R5" s="124">
        <f>$E$10*P5/1000</f>
        <v>0.1638</v>
      </c>
      <c r="S5" s="125">
        <f>(N5*R5)</f>
        <v>49.14</v>
      </c>
      <c r="T5" s="126">
        <f>Q5</f>
        <v>516.6</v>
      </c>
      <c r="U5" s="81"/>
      <c r="V5" s="119">
        <v>2023</v>
      </c>
      <c r="W5" s="120">
        <v>300</v>
      </c>
      <c r="X5" s="121">
        <v>1.23</v>
      </c>
      <c r="Y5" s="122">
        <v>0.39</v>
      </c>
      <c r="Z5" s="123">
        <f>$E$11*X5</f>
        <v>258.3</v>
      </c>
      <c r="AA5" s="124">
        <f t="shared" ref="AA5:AA39" si="0">$E$11*Y5/1000</f>
        <v>8.1900000000000001E-2</v>
      </c>
      <c r="AB5" s="125">
        <f t="shared" ref="AB5:AB39" si="1">(W5*AA5)</f>
        <v>24.57</v>
      </c>
      <c r="AC5" s="126">
        <f>Z5</f>
        <v>258.3</v>
      </c>
      <c r="AD5" s="81"/>
      <c r="AE5" s="119">
        <v>2023</v>
      </c>
      <c r="AF5" s="120">
        <v>300</v>
      </c>
      <c r="AG5" s="121">
        <v>1.23</v>
      </c>
      <c r="AH5" s="122">
        <v>0.39</v>
      </c>
      <c r="AI5" s="123">
        <f t="shared" ref="AI5:AI39" si="2">$E$12*AG5</f>
        <v>295.2</v>
      </c>
      <c r="AJ5" s="124">
        <f t="shared" ref="AJ5:AJ39" si="3">$E$12*AH5/1000</f>
        <v>9.3600000000000003E-2</v>
      </c>
      <c r="AK5" s="125">
        <f t="shared" ref="AK5:AK39" si="4">(AF5*AJ5)</f>
        <v>28.080000000000002</v>
      </c>
      <c r="AL5" s="126">
        <f>AI5</f>
        <v>295.2</v>
      </c>
      <c r="AM5" s="81"/>
      <c r="AN5" s="66">
        <v>2023</v>
      </c>
      <c r="AO5" s="78">
        <v>300</v>
      </c>
      <c r="AP5" s="79">
        <v>1.23</v>
      </c>
      <c r="AQ5" s="67">
        <v>0.39</v>
      </c>
      <c r="AR5" s="112">
        <f t="shared" ref="AR5:AR39" si="5">$E$13*AP5</f>
        <v>418.2</v>
      </c>
      <c r="AS5" s="68">
        <f t="shared" ref="AS5:AS39" si="6">$E$13*AQ5/1000</f>
        <v>0.1326</v>
      </c>
      <c r="AT5" s="80">
        <f t="shared" ref="AT5:AT39" si="7">(AO5*AS5)</f>
        <v>39.78</v>
      </c>
      <c r="AU5" s="113">
        <f>AR5</f>
        <v>418.2</v>
      </c>
      <c r="AV5" s="45"/>
      <c r="AW5" s="45"/>
      <c r="AX5" s="45"/>
      <c r="AY5" s="45"/>
      <c r="AZ5" s="45"/>
      <c r="BA5" s="45"/>
      <c r="BB5" s="45"/>
      <c r="BC5" s="45"/>
    </row>
    <row r="6" spans="1:55" ht="17" thickBot="1" x14ac:dyDescent="0.25">
      <c r="A6" s="45"/>
      <c r="B6" s="45"/>
      <c r="C6" s="45"/>
      <c r="D6" s="45"/>
      <c r="E6" s="45"/>
      <c r="F6" s="45"/>
      <c r="G6" s="45"/>
      <c r="H6" s="45"/>
      <c r="I6" s="45"/>
      <c r="J6" s="45"/>
      <c r="K6" s="51"/>
      <c r="L6" s="45"/>
      <c r="M6" s="119">
        <v>2024</v>
      </c>
      <c r="N6" s="120">
        <v>325</v>
      </c>
      <c r="O6" s="121">
        <v>1.2607499999999998</v>
      </c>
      <c r="P6" s="122">
        <v>0.3861</v>
      </c>
      <c r="Q6" s="123">
        <f t="shared" ref="Q6:Q39" si="8">$E$10*O6</f>
        <v>529.51499999999987</v>
      </c>
      <c r="R6" s="124">
        <f t="shared" ref="R6:R39" si="9">$E$10*P6/1000</f>
        <v>0.162162</v>
      </c>
      <c r="S6" s="125">
        <f t="shared" ref="S6:S39" si="10">(N6*R6)</f>
        <v>52.702649999999998</v>
      </c>
      <c r="T6" s="126">
        <f t="shared" ref="T6:T22" si="11">Q6</f>
        <v>529.51499999999987</v>
      </c>
      <c r="U6" s="81"/>
      <c r="V6" s="119">
        <v>2024</v>
      </c>
      <c r="W6" s="120">
        <v>325</v>
      </c>
      <c r="X6" s="121">
        <v>1.2607499999999998</v>
      </c>
      <c r="Y6" s="122">
        <v>0.3861</v>
      </c>
      <c r="Z6" s="123">
        <f t="shared" ref="Z6:Z39" si="12">$E$11*X6</f>
        <v>264.75749999999994</v>
      </c>
      <c r="AA6" s="124">
        <f t="shared" si="0"/>
        <v>8.1081E-2</v>
      </c>
      <c r="AB6" s="125">
        <f t="shared" si="1"/>
        <v>26.351324999999999</v>
      </c>
      <c r="AC6" s="126">
        <f t="shared" ref="AC6:AC22" si="13">Z6</f>
        <v>264.75749999999994</v>
      </c>
      <c r="AD6" s="81"/>
      <c r="AE6" s="119">
        <v>2024</v>
      </c>
      <c r="AF6" s="120">
        <v>325</v>
      </c>
      <c r="AG6" s="121">
        <v>1.2607499999999998</v>
      </c>
      <c r="AH6" s="122">
        <v>0.3861</v>
      </c>
      <c r="AI6" s="123">
        <f t="shared" si="2"/>
        <v>302.57999999999993</v>
      </c>
      <c r="AJ6" s="124">
        <f t="shared" si="3"/>
        <v>9.2663999999999996E-2</v>
      </c>
      <c r="AK6" s="125">
        <f t="shared" si="4"/>
        <v>30.1158</v>
      </c>
      <c r="AL6" s="126">
        <f t="shared" ref="AL6:AL22" si="14">AI6</f>
        <v>302.57999999999993</v>
      </c>
      <c r="AM6" s="81"/>
      <c r="AN6" s="69">
        <v>2024</v>
      </c>
      <c r="AO6" s="82">
        <v>325</v>
      </c>
      <c r="AP6" s="83">
        <v>1.2607499999999998</v>
      </c>
      <c r="AQ6" s="70">
        <v>0.3861</v>
      </c>
      <c r="AR6" s="112">
        <f t="shared" si="5"/>
        <v>428.65499999999992</v>
      </c>
      <c r="AS6" s="68">
        <f t="shared" si="6"/>
        <v>0.131274</v>
      </c>
      <c r="AT6" s="80">
        <f t="shared" si="7"/>
        <v>42.664050000000003</v>
      </c>
      <c r="AU6" s="114">
        <f t="shared" ref="AU6:AU22" si="15">AR6</f>
        <v>428.65499999999992</v>
      </c>
      <c r="AV6" s="45"/>
      <c r="AW6" s="45"/>
      <c r="AX6" s="45"/>
      <c r="AY6" s="45"/>
      <c r="AZ6" s="45"/>
      <c r="BA6" s="45"/>
      <c r="BB6" s="45"/>
      <c r="BC6" s="45"/>
    </row>
    <row r="7" spans="1:55" ht="17" thickBot="1" x14ac:dyDescent="0.25">
      <c r="A7" s="45"/>
      <c r="B7" s="45"/>
      <c r="C7" s="45"/>
      <c r="D7" s="45"/>
      <c r="E7" s="45"/>
      <c r="F7" s="186" t="s">
        <v>77</v>
      </c>
      <c r="G7" s="186"/>
      <c r="H7" s="186"/>
      <c r="I7" s="186"/>
      <c r="J7" s="186"/>
      <c r="K7" s="51"/>
      <c r="L7" s="45"/>
      <c r="M7" s="119">
        <v>2025</v>
      </c>
      <c r="N7" s="120">
        <v>350</v>
      </c>
      <c r="O7" s="121">
        <v>1.2922687499999996</v>
      </c>
      <c r="P7" s="122">
        <v>0.36679499999999998</v>
      </c>
      <c r="Q7" s="123">
        <f t="shared" si="8"/>
        <v>542.75287499999979</v>
      </c>
      <c r="R7" s="124">
        <f t="shared" si="9"/>
        <v>0.15405389999999999</v>
      </c>
      <c r="S7" s="125">
        <f t="shared" si="10"/>
        <v>53.918864999999997</v>
      </c>
      <c r="T7" s="126">
        <f t="shared" si="11"/>
        <v>542.75287499999979</v>
      </c>
      <c r="U7" s="81"/>
      <c r="V7" s="119">
        <v>2025</v>
      </c>
      <c r="W7" s="120">
        <v>350</v>
      </c>
      <c r="X7" s="121">
        <v>1.2922687499999996</v>
      </c>
      <c r="Y7" s="122">
        <v>0.36679499999999998</v>
      </c>
      <c r="Z7" s="123">
        <f t="shared" si="12"/>
        <v>271.37643749999989</v>
      </c>
      <c r="AA7" s="124">
        <f t="shared" si="0"/>
        <v>7.7026949999999997E-2</v>
      </c>
      <c r="AB7" s="125">
        <f t="shared" si="1"/>
        <v>26.959432499999998</v>
      </c>
      <c r="AC7" s="126">
        <f t="shared" si="13"/>
        <v>271.37643749999989</v>
      </c>
      <c r="AD7" s="81"/>
      <c r="AE7" s="119">
        <v>2025</v>
      </c>
      <c r="AF7" s="120">
        <v>350</v>
      </c>
      <c r="AG7" s="121">
        <v>1.2922687499999996</v>
      </c>
      <c r="AH7" s="122">
        <v>0.36679499999999998</v>
      </c>
      <c r="AI7" s="123">
        <f t="shared" si="2"/>
        <v>310.14449999999994</v>
      </c>
      <c r="AJ7" s="124">
        <f t="shared" si="3"/>
        <v>8.8030799999999992E-2</v>
      </c>
      <c r="AK7" s="125">
        <f t="shared" si="4"/>
        <v>30.810779999999998</v>
      </c>
      <c r="AL7" s="126">
        <f t="shared" si="14"/>
        <v>310.14449999999994</v>
      </c>
      <c r="AM7" s="81"/>
      <c r="AN7" s="69">
        <v>2025</v>
      </c>
      <c r="AO7" s="82">
        <v>350</v>
      </c>
      <c r="AP7" s="83">
        <v>1.2922687499999996</v>
      </c>
      <c r="AQ7" s="70">
        <v>0.36679499999999998</v>
      </c>
      <c r="AR7" s="112">
        <f t="shared" si="5"/>
        <v>439.37137499999989</v>
      </c>
      <c r="AS7" s="68">
        <f t="shared" si="6"/>
        <v>0.1247103</v>
      </c>
      <c r="AT7" s="80">
        <f t="shared" si="7"/>
        <v>43.648604999999996</v>
      </c>
      <c r="AU7" s="114">
        <f t="shared" si="15"/>
        <v>439.37137499999989</v>
      </c>
      <c r="AV7" s="45"/>
      <c r="AW7" s="45"/>
      <c r="AX7" s="45"/>
      <c r="AY7" s="45"/>
      <c r="AZ7" s="45"/>
      <c r="BA7" s="45"/>
      <c r="BB7" s="45"/>
      <c r="BC7" s="45"/>
    </row>
    <row r="8" spans="1:55" ht="35" thickBot="1" x14ac:dyDescent="0.25">
      <c r="A8" s="45"/>
      <c r="B8" s="45"/>
      <c r="C8" s="45"/>
      <c r="D8" s="45"/>
      <c r="E8" s="45"/>
      <c r="F8" s="158" t="s">
        <v>55</v>
      </c>
      <c r="G8" s="158" t="s">
        <v>2</v>
      </c>
      <c r="H8" s="185" t="s">
        <v>56</v>
      </c>
      <c r="I8" s="185"/>
      <c r="J8" s="159" t="s">
        <v>81</v>
      </c>
      <c r="K8" s="51"/>
      <c r="L8" s="45"/>
      <c r="M8" s="119">
        <v>2026</v>
      </c>
      <c r="N8" s="120">
        <v>420</v>
      </c>
      <c r="O8" s="121">
        <v>1.3245754687499995</v>
      </c>
      <c r="P8" s="122">
        <v>0.34845524999999999</v>
      </c>
      <c r="Q8" s="123">
        <f t="shared" si="8"/>
        <v>556.32169687499982</v>
      </c>
      <c r="R8" s="124">
        <f t="shared" si="9"/>
        <v>0.14635120499999998</v>
      </c>
      <c r="S8" s="125">
        <f t="shared" si="10"/>
        <v>61.467506099999994</v>
      </c>
      <c r="T8" s="126">
        <f t="shared" si="11"/>
        <v>556.32169687499982</v>
      </c>
      <c r="U8" s="81"/>
      <c r="V8" s="119">
        <v>2026</v>
      </c>
      <c r="W8" s="120">
        <v>420</v>
      </c>
      <c r="X8" s="121">
        <v>1.3245754687499995</v>
      </c>
      <c r="Y8" s="122">
        <v>0.34845524999999999</v>
      </c>
      <c r="Z8" s="123">
        <f t="shared" si="12"/>
        <v>278.16084843749991</v>
      </c>
      <c r="AA8" s="124">
        <f t="shared" si="0"/>
        <v>7.3175602499999992E-2</v>
      </c>
      <c r="AB8" s="125">
        <f t="shared" si="1"/>
        <v>30.733753049999997</v>
      </c>
      <c r="AC8" s="126">
        <f t="shared" si="13"/>
        <v>278.16084843749991</v>
      </c>
      <c r="AD8" s="81"/>
      <c r="AE8" s="119">
        <v>2026</v>
      </c>
      <c r="AF8" s="120">
        <v>420</v>
      </c>
      <c r="AG8" s="121">
        <v>1.3245754687499995</v>
      </c>
      <c r="AH8" s="122">
        <v>0.34845524999999999</v>
      </c>
      <c r="AI8" s="123">
        <f t="shared" si="2"/>
        <v>317.89811249999991</v>
      </c>
      <c r="AJ8" s="124">
        <f t="shared" si="3"/>
        <v>8.3629259999999997E-2</v>
      </c>
      <c r="AK8" s="125">
        <f t="shared" si="4"/>
        <v>35.1242892</v>
      </c>
      <c r="AL8" s="126">
        <f t="shared" si="14"/>
        <v>317.89811249999991</v>
      </c>
      <c r="AM8" s="81"/>
      <c r="AN8" s="69">
        <v>2026</v>
      </c>
      <c r="AO8" s="82">
        <v>420</v>
      </c>
      <c r="AP8" s="83">
        <v>1.3245754687499995</v>
      </c>
      <c r="AQ8" s="70">
        <v>0.34845524999999999</v>
      </c>
      <c r="AR8" s="112">
        <f t="shared" si="5"/>
        <v>450.35565937499985</v>
      </c>
      <c r="AS8" s="68">
        <f t="shared" si="6"/>
        <v>0.118474785</v>
      </c>
      <c r="AT8" s="80">
        <f t="shared" si="7"/>
        <v>49.759409699999999</v>
      </c>
      <c r="AU8" s="114">
        <f t="shared" si="15"/>
        <v>450.35565937499985</v>
      </c>
      <c r="AV8" s="45"/>
      <c r="AW8" s="45"/>
      <c r="AX8" s="45"/>
      <c r="AY8" s="45"/>
      <c r="AZ8" s="45"/>
      <c r="BA8" s="45"/>
      <c r="BB8" s="45"/>
      <c r="BC8" s="45"/>
    </row>
    <row r="9" spans="1:55" ht="103" thickBot="1" x14ac:dyDescent="0.25">
      <c r="A9" s="45"/>
      <c r="B9" s="160" t="s">
        <v>78</v>
      </c>
      <c r="C9" s="161" t="s">
        <v>79</v>
      </c>
      <c r="D9" s="161" t="s">
        <v>80</v>
      </c>
      <c r="E9" s="162" t="s">
        <v>91</v>
      </c>
      <c r="F9" s="163" t="s">
        <v>93</v>
      </c>
      <c r="G9" s="163" t="s">
        <v>94</v>
      </c>
      <c r="H9" s="163" t="s">
        <v>92</v>
      </c>
      <c r="I9" s="163" t="s">
        <v>90</v>
      </c>
      <c r="J9" s="163" t="s">
        <v>97</v>
      </c>
      <c r="K9" s="51"/>
      <c r="L9" s="45"/>
      <c r="M9" s="119">
        <v>2027</v>
      </c>
      <c r="N9" s="120">
        <v>490</v>
      </c>
      <c r="O9" s="121">
        <v>1.3576898554687493</v>
      </c>
      <c r="P9" s="122">
        <v>0.33103248749999997</v>
      </c>
      <c r="Q9" s="123">
        <f t="shared" si="8"/>
        <v>570.22973929687475</v>
      </c>
      <c r="R9" s="124">
        <f t="shared" si="9"/>
        <v>0.13903364474999999</v>
      </c>
      <c r="S9" s="125">
        <f t="shared" si="10"/>
        <v>68.126485927499999</v>
      </c>
      <c r="T9" s="126">
        <f t="shared" si="11"/>
        <v>570.22973929687475</v>
      </c>
      <c r="U9" s="81"/>
      <c r="V9" s="119">
        <v>2027</v>
      </c>
      <c r="W9" s="120">
        <v>490</v>
      </c>
      <c r="X9" s="121">
        <v>1.3576898554687493</v>
      </c>
      <c r="Y9" s="122">
        <v>0.33103248749999997</v>
      </c>
      <c r="Z9" s="123">
        <f t="shared" si="12"/>
        <v>285.11486964843738</v>
      </c>
      <c r="AA9" s="124">
        <f t="shared" si="0"/>
        <v>6.9516822374999995E-2</v>
      </c>
      <c r="AB9" s="125">
        <f t="shared" si="1"/>
        <v>34.06324296375</v>
      </c>
      <c r="AC9" s="126">
        <f t="shared" si="13"/>
        <v>285.11486964843738</v>
      </c>
      <c r="AD9" s="81"/>
      <c r="AE9" s="119">
        <v>2027</v>
      </c>
      <c r="AF9" s="120">
        <v>490</v>
      </c>
      <c r="AG9" s="121">
        <v>1.3576898554687493</v>
      </c>
      <c r="AH9" s="122">
        <v>0.33103248749999997</v>
      </c>
      <c r="AI9" s="123">
        <f t="shared" si="2"/>
        <v>325.84556531249984</v>
      </c>
      <c r="AJ9" s="124">
        <f t="shared" si="3"/>
        <v>7.9447797000000001E-2</v>
      </c>
      <c r="AK9" s="125">
        <f t="shared" si="4"/>
        <v>38.929420530000002</v>
      </c>
      <c r="AL9" s="126">
        <f t="shared" si="14"/>
        <v>325.84556531249984</v>
      </c>
      <c r="AM9" s="81"/>
      <c r="AN9" s="69">
        <v>2027</v>
      </c>
      <c r="AO9" s="82">
        <v>490</v>
      </c>
      <c r="AP9" s="83">
        <v>1.3576898554687493</v>
      </c>
      <c r="AQ9" s="70">
        <v>0.33103248749999997</v>
      </c>
      <c r="AR9" s="112">
        <f t="shared" si="5"/>
        <v>461.61455085937479</v>
      </c>
      <c r="AS9" s="68">
        <f t="shared" si="6"/>
        <v>0.11255104574999998</v>
      </c>
      <c r="AT9" s="80">
        <f t="shared" si="7"/>
        <v>55.150012417499994</v>
      </c>
      <c r="AU9" s="114">
        <f t="shared" si="15"/>
        <v>461.61455085937479</v>
      </c>
      <c r="AV9" s="45"/>
      <c r="AW9" s="45"/>
      <c r="AX9" s="45"/>
      <c r="AY9" s="45"/>
      <c r="AZ9" s="45"/>
      <c r="BA9" s="45"/>
      <c r="BB9" s="45"/>
      <c r="BC9" s="45"/>
    </row>
    <row r="10" spans="1:55" ht="17" thickBot="1" x14ac:dyDescent="0.25">
      <c r="A10" s="45"/>
      <c r="B10" s="164" t="s">
        <v>98</v>
      </c>
      <c r="C10" s="50" t="s">
        <v>100</v>
      </c>
      <c r="D10" s="50" t="s">
        <v>104</v>
      </c>
      <c r="E10" s="165">
        <v>420</v>
      </c>
      <c r="F10" s="166">
        <v>25000</v>
      </c>
      <c r="G10" s="166">
        <v>6250</v>
      </c>
      <c r="H10" s="167">
        <f>IF($C$4=5,NPV($C$5,Q5:Q9),IF($C$4=10,NPV($C$5,Q5:Q14),IF($C$4=15,NPV($C$5,Q5:Q19),IF($C$4=20,NPV($C$5,Q5:Q24),IF($C$4=25,NPV($C$5,Q5:Q29),IF($C$4=30,NPV($C$5,Q5:Q34),"F"))))))</f>
        <v>12600.000000000007</v>
      </c>
      <c r="I10" s="168">
        <f>IF($C$4=5,NPV($C$5,S5:S9),IF($C$4=10,NPV($C$5,S5:S14),IF($C$4=15,NPV($C$5,S5:S19),IF($C$4=20,NPV($C$5,S5:S24),IF($C$4=25,NPV($C$5,S5:S29),IF($C$4=30,NPV($C$5,S5:S34),"F"))))))</f>
        <v>1427.8794853294637</v>
      </c>
      <c r="J10" s="167">
        <f>(F10+G10+H10+I10)</f>
        <v>45277.879485329468</v>
      </c>
      <c r="K10" s="45"/>
      <c r="L10" s="51"/>
      <c r="M10" s="119">
        <v>2028</v>
      </c>
      <c r="N10" s="120">
        <v>560</v>
      </c>
      <c r="O10" s="121">
        <v>1.391632101855468</v>
      </c>
      <c r="P10" s="122">
        <v>0.31448086312499995</v>
      </c>
      <c r="Q10" s="123">
        <f t="shared" si="8"/>
        <v>584.4854827792966</v>
      </c>
      <c r="R10" s="124">
        <f t="shared" si="9"/>
        <v>0.13208196251249998</v>
      </c>
      <c r="S10" s="125">
        <f t="shared" si="10"/>
        <v>73.96589900699999</v>
      </c>
      <c r="T10" s="126">
        <f t="shared" si="11"/>
        <v>584.4854827792966</v>
      </c>
      <c r="U10" s="81"/>
      <c r="V10" s="119">
        <v>2028</v>
      </c>
      <c r="W10" s="120">
        <v>560</v>
      </c>
      <c r="X10" s="121">
        <v>1.391632101855468</v>
      </c>
      <c r="Y10" s="122">
        <v>0.31448086312499995</v>
      </c>
      <c r="Z10" s="123">
        <f t="shared" si="12"/>
        <v>292.2427413896483</v>
      </c>
      <c r="AA10" s="124">
        <f t="shared" si="0"/>
        <v>6.6040981256249992E-2</v>
      </c>
      <c r="AB10" s="125">
        <f t="shared" si="1"/>
        <v>36.982949503499995</v>
      </c>
      <c r="AC10" s="126">
        <f t="shared" si="13"/>
        <v>292.2427413896483</v>
      </c>
      <c r="AD10" s="81"/>
      <c r="AE10" s="119">
        <v>2028</v>
      </c>
      <c r="AF10" s="120">
        <v>560</v>
      </c>
      <c r="AG10" s="121">
        <v>1.391632101855468</v>
      </c>
      <c r="AH10" s="122">
        <v>0.31448086312499995</v>
      </c>
      <c r="AI10" s="123">
        <f t="shared" si="2"/>
        <v>333.99170444531234</v>
      </c>
      <c r="AJ10" s="124">
        <f t="shared" si="3"/>
        <v>7.5475407149999993E-2</v>
      </c>
      <c r="AK10" s="125">
        <f t="shared" si="4"/>
        <v>42.266228003999998</v>
      </c>
      <c r="AL10" s="126">
        <f t="shared" si="14"/>
        <v>333.99170444531234</v>
      </c>
      <c r="AM10" s="81"/>
      <c r="AN10" s="69">
        <v>2028</v>
      </c>
      <c r="AO10" s="82">
        <v>560</v>
      </c>
      <c r="AP10" s="83">
        <v>1.391632101855468</v>
      </c>
      <c r="AQ10" s="70">
        <v>0.31448086312499995</v>
      </c>
      <c r="AR10" s="112">
        <f t="shared" si="5"/>
        <v>473.15491463085914</v>
      </c>
      <c r="AS10" s="68">
        <f t="shared" si="6"/>
        <v>0.10692349346249999</v>
      </c>
      <c r="AT10" s="80">
        <f t="shared" si="7"/>
        <v>59.877156338999995</v>
      </c>
      <c r="AU10" s="114">
        <f t="shared" si="15"/>
        <v>473.15491463085914</v>
      </c>
      <c r="AV10" s="45"/>
      <c r="AW10" s="45"/>
      <c r="AX10" s="45"/>
      <c r="AY10" s="45"/>
      <c r="AZ10" s="45"/>
      <c r="BA10" s="45"/>
      <c r="BB10" s="45"/>
      <c r="BC10" s="45"/>
    </row>
    <row r="11" spans="1:55" ht="17" thickBot="1" x14ac:dyDescent="0.25">
      <c r="A11" s="45"/>
      <c r="B11" s="164" t="s">
        <v>82</v>
      </c>
      <c r="C11" s="50" t="s">
        <v>101</v>
      </c>
      <c r="D11" s="50" t="s">
        <v>104</v>
      </c>
      <c r="E11" s="165">
        <v>210</v>
      </c>
      <c r="F11" s="166">
        <v>36600</v>
      </c>
      <c r="G11" s="166">
        <v>7500</v>
      </c>
      <c r="H11" s="167">
        <f>IF($C$4=5,NPV($C$5,Z5:Z9),IF($C$4=10,NPV($C$5,Z5:Z14),IF($C$4=15,NPV($C$5,Z5:Z19),IF($C$4=20,NPV($C$5,Z5:Z24),IF($C$4=25,NPV($C$5,Z5:Z29),IF($C$4=30,NPV($C$5,Z5:Z34),"F"))))))</f>
        <v>6300.0000000000036</v>
      </c>
      <c r="I11" s="168">
        <f>IF($C$4=5,NPV($C$5,AB5:AB9),IF($C$4=10,NPV($C$5,AB5:AB14),IF($C$4=15,NPV($C$5,AB5:AB19),IF($C$4=20,NPV($C$5,AB5:AB24),IF($C$4=25,NPV($C$5,AB5:AB29),IF($C$4=30,NPV($C$5,AB5:AB34),"F"))))))</f>
        <v>713.93974266473185</v>
      </c>
      <c r="J11" s="167">
        <f>(F11+G11+H11+I11)</f>
        <v>51113.939742664734</v>
      </c>
      <c r="K11" s="45"/>
      <c r="L11" s="51"/>
      <c r="M11" s="119">
        <v>2029</v>
      </c>
      <c r="N11" s="120">
        <v>630</v>
      </c>
      <c r="O11" s="121">
        <v>1.4264229044018546</v>
      </c>
      <c r="P11" s="122">
        <v>0.29875681996874992</v>
      </c>
      <c r="Q11" s="123">
        <f t="shared" si="8"/>
        <v>599.09761984877889</v>
      </c>
      <c r="R11" s="124">
        <f t="shared" si="9"/>
        <v>0.12547786438687497</v>
      </c>
      <c r="S11" s="125">
        <f t="shared" si="10"/>
        <v>79.051054563731228</v>
      </c>
      <c r="T11" s="126">
        <f t="shared" si="11"/>
        <v>599.09761984877889</v>
      </c>
      <c r="U11" s="81"/>
      <c r="V11" s="119">
        <v>2029</v>
      </c>
      <c r="W11" s="120">
        <v>630</v>
      </c>
      <c r="X11" s="121">
        <v>1.4264229044018546</v>
      </c>
      <c r="Y11" s="122">
        <v>0.29875681996874992</v>
      </c>
      <c r="Z11" s="123">
        <f t="shared" si="12"/>
        <v>299.54880992438945</v>
      </c>
      <c r="AA11" s="124">
        <f t="shared" si="0"/>
        <v>6.2738932193437486E-2</v>
      </c>
      <c r="AB11" s="125">
        <f t="shared" si="1"/>
        <v>39.525527281865614</v>
      </c>
      <c r="AC11" s="126">
        <f t="shared" si="13"/>
        <v>299.54880992438945</v>
      </c>
      <c r="AD11" s="81"/>
      <c r="AE11" s="119">
        <v>2029</v>
      </c>
      <c r="AF11" s="120">
        <v>630</v>
      </c>
      <c r="AG11" s="121">
        <v>1.4264229044018546</v>
      </c>
      <c r="AH11" s="122">
        <v>0.29875681996874992</v>
      </c>
      <c r="AI11" s="123">
        <f t="shared" si="2"/>
        <v>342.34149705644512</v>
      </c>
      <c r="AJ11" s="124">
        <f t="shared" si="3"/>
        <v>7.1701636792499981E-2</v>
      </c>
      <c r="AK11" s="125">
        <f t="shared" si="4"/>
        <v>45.172031179274988</v>
      </c>
      <c r="AL11" s="126">
        <f t="shared" si="14"/>
        <v>342.34149705644512</v>
      </c>
      <c r="AM11" s="81"/>
      <c r="AN11" s="69">
        <v>2029</v>
      </c>
      <c r="AO11" s="82">
        <v>630</v>
      </c>
      <c r="AP11" s="83">
        <v>1.4264229044018546</v>
      </c>
      <c r="AQ11" s="70">
        <v>0.29875681996874992</v>
      </c>
      <c r="AR11" s="112">
        <f t="shared" si="5"/>
        <v>484.98378749663055</v>
      </c>
      <c r="AS11" s="68">
        <f t="shared" si="6"/>
        <v>0.10157731878937497</v>
      </c>
      <c r="AT11" s="80">
        <f t="shared" si="7"/>
        <v>63.993710837306232</v>
      </c>
      <c r="AU11" s="114">
        <f t="shared" si="15"/>
        <v>484.98378749663055</v>
      </c>
      <c r="AV11" s="45"/>
      <c r="AW11" s="45"/>
      <c r="AX11" s="45"/>
      <c r="AY11" s="45"/>
      <c r="AZ11" s="45"/>
      <c r="BA11" s="45"/>
      <c r="BB11" s="45"/>
      <c r="BC11" s="45"/>
    </row>
    <row r="12" spans="1:55" ht="21" thickBot="1" x14ac:dyDescent="0.25">
      <c r="A12" s="45"/>
      <c r="B12" s="164" t="s">
        <v>83</v>
      </c>
      <c r="C12" s="50" t="s">
        <v>102</v>
      </c>
      <c r="D12" s="50" t="s">
        <v>104</v>
      </c>
      <c r="E12" s="165">
        <v>240</v>
      </c>
      <c r="F12" s="166">
        <v>26000</v>
      </c>
      <c r="G12" s="166">
        <v>7500</v>
      </c>
      <c r="H12" s="167">
        <f>IF($C$4=5,NPV($C$5,AI5:AI9),IF($C$4=10,NPV($C$5,AI5:AI14),IF($C$4=15,NPV($C$5,AI5:AI19),IF($C$4=20,NPV($C$5,AI5:AI24),IF($C$4=25,NPV($C$5,AI5:AI29),IF($C$4=30,NPV($C$5,AI5:AI34),"F"))))))</f>
        <v>7199.9999999999973</v>
      </c>
      <c r="I12" s="168">
        <f>IF($C$4=5,NPV($C$5,AK5:AK9),IF($C$4=10,NPV($C$5,AK5:AK14),IF($C$4=15,NPV($C$5,AK5:AK19),IF($C$4=20,NPV($C$5,AK5:AK24),IF($C$4=25,NPV($C$5,AK5:AK29),IF($C$4=30,NPV($C$5,AK5:AK34),"F"))))))</f>
        <v>815.93113447397945</v>
      </c>
      <c r="J12" s="167">
        <f>(F12+G12+H12+I12)</f>
        <v>41515.931134473976</v>
      </c>
      <c r="K12" s="169"/>
      <c r="L12" s="51"/>
      <c r="M12" s="119">
        <v>2030</v>
      </c>
      <c r="N12" s="120">
        <v>700</v>
      </c>
      <c r="O12" s="121">
        <v>1.4620834770119009</v>
      </c>
      <c r="P12" s="122">
        <v>0.28381897897031239</v>
      </c>
      <c r="Q12" s="123">
        <f t="shared" si="8"/>
        <v>614.07506034499841</v>
      </c>
      <c r="R12" s="124">
        <f t="shared" si="9"/>
        <v>0.1192039711675312</v>
      </c>
      <c r="S12" s="125">
        <f t="shared" si="10"/>
        <v>83.442779817271841</v>
      </c>
      <c r="T12" s="126">
        <f t="shared" si="11"/>
        <v>614.07506034499841</v>
      </c>
      <c r="U12" s="81"/>
      <c r="V12" s="119">
        <v>2030</v>
      </c>
      <c r="W12" s="120">
        <v>700</v>
      </c>
      <c r="X12" s="121">
        <v>1.4620834770119009</v>
      </c>
      <c r="Y12" s="122">
        <v>0.28381897897031239</v>
      </c>
      <c r="Z12" s="123">
        <f t="shared" si="12"/>
        <v>307.0375301724992</v>
      </c>
      <c r="AA12" s="124">
        <f t="shared" si="0"/>
        <v>5.9601985583765602E-2</v>
      </c>
      <c r="AB12" s="125">
        <f t="shared" si="1"/>
        <v>41.721389908635921</v>
      </c>
      <c r="AC12" s="126">
        <f t="shared" si="13"/>
        <v>307.0375301724992</v>
      </c>
      <c r="AD12" s="81"/>
      <c r="AE12" s="119">
        <v>2030</v>
      </c>
      <c r="AF12" s="120">
        <v>700</v>
      </c>
      <c r="AG12" s="121">
        <v>1.4620834770119009</v>
      </c>
      <c r="AH12" s="122">
        <v>0.28381897897031239</v>
      </c>
      <c r="AI12" s="123">
        <f t="shared" si="2"/>
        <v>350.9000344828562</v>
      </c>
      <c r="AJ12" s="124">
        <f t="shared" si="3"/>
        <v>6.8116554952874983E-2</v>
      </c>
      <c r="AK12" s="125">
        <f t="shared" si="4"/>
        <v>47.681588467012489</v>
      </c>
      <c r="AL12" s="126">
        <f t="shared" si="14"/>
        <v>350.9000344828562</v>
      </c>
      <c r="AM12" s="81"/>
      <c r="AN12" s="69">
        <v>2030</v>
      </c>
      <c r="AO12" s="82">
        <v>700</v>
      </c>
      <c r="AP12" s="83">
        <v>1.4620834770119009</v>
      </c>
      <c r="AQ12" s="70">
        <v>0.28381897897031239</v>
      </c>
      <c r="AR12" s="112">
        <f t="shared" si="5"/>
        <v>497.10838218404632</v>
      </c>
      <c r="AS12" s="68">
        <f t="shared" si="6"/>
        <v>9.6498452849906213E-2</v>
      </c>
      <c r="AT12" s="80">
        <f t="shared" si="7"/>
        <v>67.548916994934345</v>
      </c>
      <c r="AU12" s="114">
        <f t="shared" si="15"/>
        <v>497.10838218404632</v>
      </c>
      <c r="AV12" s="45"/>
      <c r="AW12" s="45"/>
      <c r="AX12" s="45"/>
      <c r="AY12" s="45"/>
      <c r="AZ12" s="45"/>
      <c r="BA12" s="45"/>
      <c r="BB12" s="45"/>
      <c r="BC12" s="45"/>
    </row>
    <row r="13" spans="1:55" ht="17" thickBot="1" x14ac:dyDescent="0.25">
      <c r="A13" s="45"/>
      <c r="B13" s="164" t="s">
        <v>84</v>
      </c>
      <c r="C13" s="50" t="s">
        <v>103</v>
      </c>
      <c r="D13" s="50" t="s">
        <v>104</v>
      </c>
      <c r="E13" s="165">
        <v>340</v>
      </c>
      <c r="F13" s="166">
        <v>24500</v>
      </c>
      <c r="G13" s="166">
        <v>6250</v>
      </c>
      <c r="H13" s="167">
        <f>IF($C$4=5,NPV($C$5,AR5:AR9),IF($C$4=10,NPV($C$5,AR5:AR14),IF($C$4=15,NPV($C$5,AR5:AR19),IF($C$4=20,NPV($C$5,AR5:AR24),IF($C$4=25,NPV($C$5,AR5:AR29),IF($C$4=30,NPV($C$5,AR5:AR34),"F"))))))</f>
        <v>10200</v>
      </c>
      <c r="I13" s="168">
        <f>IF($C$4=5,NPV($C$5,AT5:AT9),IF($C$4=10,NPV($C$5,AT5:AT14),IF($C$4=15,NPV($C$5,AT5:AT19),IF($C$4=20,NPV($C$5,AT5:AT24),IF($C$4=25,NPV($C$5,AT5:AT29),IF($C$4=30,NPV($C$5,AT5:AT34),"F"))))))</f>
        <v>1155.9024405048044</v>
      </c>
      <c r="J13" s="167">
        <f>(F13+G13+H13+I13)</f>
        <v>42105.902440504804</v>
      </c>
      <c r="K13" s="45"/>
      <c r="L13" s="51"/>
      <c r="M13" s="119">
        <v>2031</v>
      </c>
      <c r="N13" s="120">
        <v>755</v>
      </c>
      <c r="O13" s="121">
        <v>1.4986355639371982</v>
      </c>
      <c r="P13" s="122">
        <v>0.26962803002179675</v>
      </c>
      <c r="Q13" s="123">
        <f t="shared" si="8"/>
        <v>629.42693685362326</v>
      </c>
      <c r="R13" s="124">
        <f t="shared" si="9"/>
        <v>0.11324377260915464</v>
      </c>
      <c r="S13" s="125">
        <f t="shared" si="10"/>
        <v>85.499048319911751</v>
      </c>
      <c r="T13" s="126">
        <f t="shared" si="11"/>
        <v>629.42693685362326</v>
      </c>
      <c r="U13" s="81"/>
      <c r="V13" s="119">
        <v>2031</v>
      </c>
      <c r="W13" s="120">
        <v>755</v>
      </c>
      <c r="X13" s="121">
        <v>1.4986355639371982</v>
      </c>
      <c r="Y13" s="122">
        <v>0.26962803002179675</v>
      </c>
      <c r="Z13" s="123">
        <f t="shared" si="12"/>
        <v>314.71346842681163</v>
      </c>
      <c r="AA13" s="124">
        <f t="shared" si="0"/>
        <v>5.6621886304577318E-2</v>
      </c>
      <c r="AB13" s="125">
        <f t="shared" si="1"/>
        <v>42.749524159955875</v>
      </c>
      <c r="AC13" s="126">
        <f t="shared" si="13"/>
        <v>314.71346842681163</v>
      </c>
      <c r="AD13" s="81"/>
      <c r="AE13" s="119">
        <v>2031</v>
      </c>
      <c r="AF13" s="120">
        <v>755</v>
      </c>
      <c r="AG13" s="121">
        <v>1.4986355639371982</v>
      </c>
      <c r="AH13" s="122">
        <v>0.26962803002179675</v>
      </c>
      <c r="AI13" s="123">
        <f t="shared" si="2"/>
        <v>359.67253534492755</v>
      </c>
      <c r="AJ13" s="124">
        <f t="shared" si="3"/>
        <v>6.4710727205231217E-2</v>
      </c>
      <c r="AK13" s="125">
        <f t="shared" si="4"/>
        <v>48.856599039949572</v>
      </c>
      <c r="AL13" s="126">
        <f t="shared" si="14"/>
        <v>359.67253534492755</v>
      </c>
      <c r="AM13" s="81"/>
      <c r="AN13" s="69">
        <v>2031</v>
      </c>
      <c r="AO13" s="82">
        <v>755</v>
      </c>
      <c r="AP13" s="83">
        <v>1.4986355639371982</v>
      </c>
      <c r="AQ13" s="70">
        <v>0.26962803002179675</v>
      </c>
      <c r="AR13" s="112">
        <f t="shared" si="5"/>
        <v>509.53609173864737</v>
      </c>
      <c r="AS13" s="68">
        <f t="shared" si="6"/>
        <v>9.1673530207410897E-2</v>
      </c>
      <c r="AT13" s="80">
        <f t="shared" si="7"/>
        <v>69.213515306595227</v>
      </c>
      <c r="AU13" s="114">
        <f t="shared" si="15"/>
        <v>509.53609173864737</v>
      </c>
      <c r="AV13" s="45"/>
      <c r="AW13" s="45"/>
      <c r="AX13" s="45"/>
      <c r="AY13" s="45"/>
      <c r="AZ13" s="45"/>
      <c r="BA13" s="45"/>
      <c r="BB13" s="45"/>
      <c r="BC13" s="45"/>
    </row>
    <row r="14" spans="1:55" ht="17" thickBot="1" x14ac:dyDescent="0.25">
      <c r="A14" s="45"/>
      <c r="B14" s="45"/>
      <c r="C14" s="45"/>
      <c r="D14" s="45"/>
      <c r="E14" s="45"/>
      <c r="F14" s="45"/>
      <c r="G14" s="45"/>
      <c r="H14" s="45"/>
      <c r="I14" s="45"/>
      <c r="J14" s="45"/>
      <c r="K14" s="45"/>
      <c r="L14" s="51"/>
      <c r="M14" s="119">
        <v>2032</v>
      </c>
      <c r="N14" s="120">
        <v>810</v>
      </c>
      <c r="O14" s="121">
        <v>1.5361014530356281</v>
      </c>
      <c r="P14" s="122">
        <v>0.25614662852070691</v>
      </c>
      <c r="Q14" s="123">
        <f t="shared" si="8"/>
        <v>645.16261027496375</v>
      </c>
      <c r="R14" s="124">
        <f t="shared" si="9"/>
        <v>0.1075815839786969</v>
      </c>
      <c r="S14" s="125">
        <f t="shared" si="10"/>
        <v>87.141083022744482</v>
      </c>
      <c r="T14" s="126">
        <f t="shared" si="11"/>
        <v>645.16261027496375</v>
      </c>
      <c r="U14" s="81"/>
      <c r="V14" s="119">
        <v>2032</v>
      </c>
      <c r="W14" s="120">
        <v>810</v>
      </c>
      <c r="X14" s="121">
        <v>1.5361014530356281</v>
      </c>
      <c r="Y14" s="122">
        <v>0.25614662852070691</v>
      </c>
      <c r="Z14" s="123">
        <f t="shared" si="12"/>
        <v>322.58130513748188</v>
      </c>
      <c r="AA14" s="124">
        <f t="shared" si="0"/>
        <v>5.3790791989348448E-2</v>
      </c>
      <c r="AB14" s="125">
        <f t="shared" si="1"/>
        <v>43.570541511372241</v>
      </c>
      <c r="AC14" s="126">
        <f t="shared" si="13"/>
        <v>322.58130513748188</v>
      </c>
      <c r="AD14" s="81"/>
      <c r="AE14" s="119">
        <v>2032</v>
      </c>
      <c r="AF14" s="120">
        <v>810</v>
      </c>
      <c r="AG14" s="121">
        <v>1.5361014530356281</v>
      </c>
      <c r="AH14" s="122">
        <v>0.25614662852070691</v>
      </c>
      <c r="AI14" s="123">
        <f t="shared" si="2"/>
        <v>368.66434872855075</v>
      </c>
      <c r="AJ14" s="124">
        <f t="shared" si="3"/>
        <v>6.1475190844969663E-2</v>
      </c>
      <c r="AK14" s="125">
        <f t="shared" si="4"/>
        <v>49.794904584425424</v>
      </c>
      <c r="AL14" s="126">
        <f t="shared" si="14"/>
        <v>368.66434872855075</v>
      </c>
      <c r="AM14" s="81"/>
      <c r="AN14" s="69">
        <v>2032</v>
      </c>
      <c r="AO14" s="82">
        <v>810</v>
      </c>
      <c r="AP14" s="83">
        <v>1.5361014530356281</v>
      </c>
      <c r="AQ14" s="70">
        <v>0.25614662852070691</v>
      </c>
      <c r="AR14" s="112">
        <f t="shared" si="5"/>
        <v>522.27449403211358</v>
      </c>
      <c r="AS14" s="68">
        <f t="shared" si="6"/>
        <v>8.7089853697040351E-2</v>
      </c>
      <c r="AT14" s="80">
        <f t="shared" si="7"/>
        <v>70.542781494602679</v>
      </c>
      <c r="AU14" s="114">
        <f t="shared" si="15"/>
        <v>522.27449403211358</v>
      </c>
      <c r="AV14" s="45"/>
      <c r="AW14" s="45"/>
      <c r="AX14" s="45"/>
      <c r="AY14" s="45"/>
      <c r="AZ14" s="45"/>
      <c r="BA14" s="45"/>
      <c r="BB14" s="45"/>
      <c r="BC14" s="45"/>
    </row>
    <row r="15" spans="1:55" ht="17" thickBot="1" x14ac:dyDescent="0.25">
      <c r="A15" s="45"/>
      <c r="B15" s="45"/>
      <c r="C15" s="45"/>
      <c r="D15" s="45"/>
      <c r="E15" s="45"/>
      <c r="F15" s="45"/>
      <c r="G15" s="45"/>
      <c r="H15" s="45"/>
      <c r="I15" s="45"/>
      <c r="J15" s="45"/>
      <c r="K15" s="131"/>
      <c r="L15" s="51"/>
      <c r="M15" s="119">
        <v>2033</v>
      </c>
      <c r="N15" s="120">
        <v>865</v>
      </c>
      <c r="O15" s="121">
        <v>1.5745039893615187</v>
      </c>
      <c r="P15" s="122">
        <v>0.24333929709467156</v>
      </c>
      <c r="Q15" s="123">
        <f t="shared" si="8"/>
        <v>661.29167553183788</v>
      </c>
      <c r="R15" s="124">
        <f t="shared" si="9"/>
        <v>0.10220250477976205</v>
      </c>
      <c r="S15" s="125">
        <f t="shared" si="10"/>
        <v>88.405166634494165</v>
      </c>
      <c r="T15" s="126">
        <f t="shared" si="11"/>
        <v>661.29167553183788</v>
      </c>
      <c r="U15" s="81"/>
      <c r="V15" s="119">
        <v>2033</v>
      </c>
      <c r="W15" s="120">
        <v>865</v>
      </c>
      <c r="X15" s="121">
        <v>1.5745039893615187</v>
      </c>
      <c r="Y15" s="122">
        <v>0.24333929709467156</v>
      </c>
      <c r="Z15" s="123">
        <f t="shared" si="12"/>
        <v>330.64583776591894</v>
      </c>
      <c r="AA15" s="124">
        <f t="shared" si="0"/>
        <v>5.1101252389881023E-2</v>
      </c>
      <c r="AB15" s="125">
        <f t="shared" si="1"/>
        <v>44.202583317247083</v>
      </c>
      <c r="AC15" s="126">
        <f t="shared" si="13"/>
        <v>330.64583776591894</v>
      </c>
      <c r="AD15" s="81"/>
      <c r="AE15" s="119">
        <v>2033</v>
      </c>
      <c r="AF15" s="120">
        <v>865</v>
      </c>
      <c r="AG15" s="121">
        <v>1.5745039893615187</v>
      </c>
      <c r="AH15" s="122">
        <v>0.24333929709467156</v>
      </c>
      <c r="AI15" s="123">
        <f t="shared" si="2"/>
        <v>377.88095744676451</v>
      </c>
      <c r="AJ15" s="124">
        <f t="shared" si="3"/>
        <v>5.8401431302721171E-2</v>
      </c>
      <c r="AK15" s="125">
        <f t="shared" si="4"/>
        <v>50.517238076853815</v>
      </c>
      <c r="AL15" s="126">
        <f t="shared" si="14"/>
        <v>377.88095744676451</v>
      </c>
      <c r="AM15" s="81"/>
      <c r="AN15" s="69">
        <v>2033</v>
      </c>
      <c r="AO15" s="82">
        <v>865</v>
      </c>
      <c r="AP15" s="83">
        <v>1.5745039893615187</v>
      </c>
      <c r="AQ15" s="70">
        <v>0.24333929709467156</v>
      </c>
      <c r="AR15" s="112">
        <f t="shared" si="5"/>
        <v>535.3313563829164</v>
      </c>
      <c r="AS15" s="68">
        <f t="shared" si="6"/>
        <v>8.2735361012188341E-2</v>
      </c>
      <c r="AT15" s="80">
        <f t="shared" si="7"/>
        <v>71.566087275542912</v>
      </c>
      <c r="AU15" s="114">
        <f t="shared" si="15"/>
        <v>535.3313563829164</v>
      </c>
      <c r="AV15" s="45"/>
      <c r="AW15" s="45"/>
      <c r="AX15" s="45"/>
      <c r="AY15" s="45"/>
      <c r="AZ15" s="45"/>
      <c r="BA15" s="45"/>
      <c r="BB15" s="45"/>
      <c r="BC15" s="45"/>
    </row>
    <row r="16" spans="1:55" ht="17" thickBot="1" x14ac:dyDescent="0.25">
      <c r="A16" s="45"/>
      <c r="B16" s="45"/>
      <c r="C16" s="45"/>
      <c r="D16" s="45"/>
      <c r="E16" s="45"/>
      <c r="F16" s="45"/>
      <c r="G16" s="45"/>
      <c r="H16" s="45"/>
      <c r="I16" s="45"/>
      <c r="J16" s="45"/>
      <c r="K16" s="51"/>
      <c r="L16" s="45"/>
      <c r="M16" s="119">
        <v>2034</v>
      </c>
      <c r="N16" s="120">
        <v>920</v>
      </c>
      <c r="O16" s="121">
        <v>1.6138665890955566</v>
      </c>
      <c r="P16" s="122">
        <v>0.23117233223993797</v>
      </c>
      <c r="Q16" s="123">
        <f t="shared" si="8"/>
        <v>677.82396742013373</v>
      </c>
      <c r="R16" s="124">
        <f t="shared" si="9"/>
        <v>9.7092379540773946E-2</v>
      </c>
      <c r="S16" s="125">
        <f t="shared" si="10"/>
        <v>89.324989177512023</v>
      </c>
      <c r="T16" s="126">
        <f t="shared" si="11"/>
        <v>677.82396742013373</v>
      </c>
      <c r="U16" s="81"/>
      <c r="V16" s="119">
        <v>2034</v>
      </c>
      <c r="W16" s="120">
        <v>920</v>
      </c>
      <c r="X16" s="121">
        <v>1.6138665890955566</v>
      </c>
      <c r="Y16" s="122">
        <v>0.23117233223993797</v>
      </c>
      <c r="Z16" s="123">
        <f t="shared" si="12"/>
        <v>338.91198371006686</v>
      </c>
      <c r="AA16" s="124">
        <f t="shared" si="0"/>
        <v>4.8546189770386973E-2</v>
      </c>
      <c r="AB16" s="125">
        <f t="shared" si="1"/>
        <v>44.662494588756012</v>
      </c>
      <c r="AC16" s="126">
        <f t="shared" si="13"/>
        <v>338.91198371006686</v>
      </c>
      <c r="AD16" s="81"/>
      <c r="AE16" s="119">
        <v>2034</v>
      </c>
      <c r="AF16" s="120">
        <v>920</v>
      </c>
      <c r="AG16" s="121">
        <v>1.6138665890955566</v>
      </c>
      <c r="AH16" s="122">
        <v>0.23117233223993797</v>
      </c>
      <c r="AI16" s="123">
        <f t="shared" si="2"/>
        <v>387.32798138293356</v>
      </c>
      <c r="AJ16" s="124">
        <f t="shared" si="3"/>
        <v>5.5481359737585112E-2</v>
      </c>
      <c r="AK16" s="125">
        <f t="shared" si="4"/>
        <v>51.042850958578306</v>
      </c>
      <c r="AL16" s="126">
        <f t="shared" si="14"/>
        <v>387.32798138293356</v>
      </c>
      <c r="AM16" s="81"/>
      <c r="AN16" s="69">
        <v>2034</v>
      </c>
      <c r="AO16" s="82">
        <v>920</v>
      </c>
      <c r="AP16" s="83">
        <v>1.6138665890955566</v>
      </c>
      <c r="AQ16" s="70">
        <v>0.23117233223993797</v>
      </c>
      <c r="AR16" s="112">
        <f t="shared" si="5"/>
        <v>548.71464029248921</v>
      </c>
      <c r="AS16" s="68">
        <f t="shared" si="6"/>
        <v>7.8598592961578909E-2</v>
      </c>
      <c r="AT16" s="80">
        <f t="shared" si="7"/>
        <v>72.31070552465259</v>
      </c>
      <c r="AU16" s="114">
        <f t="shared" si="15"/>
        <v>548.71464029248921</v>
      </c>
      <c r="AV16" s="45"/>
      <c r="AW16" s="45"/>
      <c r="AX16" s="45"/>
      <c r="AY16" s="45"/>
      <c r="AZ16" s="45"/>
      <c r="BA16" s="45"/>
      <c r="BB16" s="45"/>
      <c r="BC16" s="45"/>
    </row>
    <row r="17" spans="1:55" ht="17" thickBot="1" x14ac:dyDescent="0.25">
      <c r="A17" s="45"/>
      <c r="B17" s="45"/>
      <c r="C17" s="45"/>
      <c r="D17" s="45"/>
      <c r="E17" s="45"/>
      <c r="F17" s="45"/>
      <c r="G17" s="45"/>
      <c r="H17" s="170"/>
      <c r="I17" s="45"/>
      <c r="J17" s="45"/>
      <c r="K17" s="51"/>
      <c r="L17" s="45"/>
      <c r="M17" s="119">
        <v>2035</v>
      </c>
      <c r="N17" s="120">
        <v>975</v>
      </c>
      <c r="O17" s="121">
        <v>1.6542132538229453</v>
      </c>
      <c r="P17" s="122">
        <v>0.21961371562794105</v>
      </c>
      <c r="Q17" s="123">
        <f t="shared" si="8"/>
        <v>694.76956660563701</v>
      </c>
      <c r="R17" s="124">
        <f t="shared" si="9"/>
        <v>9.2237760563735241E-2</v>
      </c>
      <c r="S17" s="125">
        <f t="shared" si="10"/>
        <v>89.931816549641866</v>
      </c>
      <c r="T17" s="126">
        <f t="shared" si="11"/>
        <v>694.76956660563701</v>
      </c>
      <c r="U17" s="81"/>
      <c r="V17" s="119">
        <v>2035</v>
      </c>
      <c r="W17" s="120">
        <v>975</v>
      </c>
      <c r="X17" s="121">
        <v>1.6542132538229453</v>
      </c>
      <c r="Y17" s="122">
        <v>0.21961371562794105</v>
      </c>
      <c r="Z17" s="123">
        <f t="shared" si="12"/>
        <v>347.38478330281851</v>
      </c>
      <c r="AA17" s="124">
        <f t="shared" si="0"/>
        <v>4.6118880281867621E-2</v>
      </c>
      <c r="AB17" s="125">
        <f t="shared" si="1"/>
        <v>44.965908274820933</v>
      </c>
      <c r="AC17" s="126">
        <f t="shared" si="13"/>
        <v>347.38478330281851</v>
      </c>
      <c r="AD17" s="81"/>
      <c r="AE17" s="119">
        <v>2035</v>
      </c>
      <c r="AF17" s="120">
        <v>975</v>
      </c>
      <c r="AG17" s="121">
        <v>1.6542132538229453</v>
      </c>
      <c r="AH17" s="122">
        <v>0.21961371562794105</v>
      </c>
      <c r="AI17" s="123">
        <f t="shared" si="2"/>
        <v>397.01118091750686</v>
      </c>
      <c r="AJ17" s="124">
        <f t="shared" si="3"/>
        <v>5.2707291750705848E-2</v>
      </c>
      <c r="AK17" s="125">
        <f t="shared" si="4"/>
        <v>51.389609456938203</v>
      </c>
      <c r="AL17" s="126">
        <f t="shared" si="14"/>
        <v>397.01118091750686</v>
      </c>
      <c r="AM17" s="81"/>
      <c r="AN17" s="69">
        <v>2035</v>
      </c>
      <c r="AO17" s="82">
        <v>975</v>
      </c>
      <c r="AP17" s="83">
        <v>1.6542132538229453</v>
      </c>
      <c r="AQ17" s="70">
        <v>0.21961371562794105</v>
      </c>
      <c r="AR17" s="112">
        <f t="shared" si="5"/>
        <v>562.43250629980139</v>
      </c>
      <c r="AS17" s="68">
        <f t="shared" si="6"/>
        <v>7.4668663313499958E-2</v>
      </c>
      <c r="AT17" s="80">
        <f t="shared" si="7"/>
        <v>72.801946730662465</v>
      </c>
      <c r="AU17" s="114">
        <f t="shared" si="15"/>
        <v>562.43250629980139</v>
      </c>
      <c r="AV17" s="45"/>
      <c r="AW17" s="45"/>
      <c r="AX17" s="45"/>
      <c r="AY17" s="45"/>
      <c r="AZ17" s="45"/>
      <c r="BA17" s="45"/>
      <c r="BB17" s="45"/>
      <c r="BC17" s="45"/>
    </row>
    <row r="18" spans="1:55" ht="17" thickBot="1" x14ac:dyDescent="0.25">
      <c r="A18" s="45"/>
      <c r="B18" s="45"/>
      <c r="C18" s="45"/>
      <c r="D18" s="45"/>
      <c r="E18" s="45"/>
      <c r="F18" s="45"/>
      <c r="G18" s="45"/>
      <c r="H18" s="45"/>
      <c r="I18" s="45"/>
      <c r="J18" s="45"/>
      <c r="K18" s="51"/>
      <c r="L18" s="45"/>
      <c r="M18" s="119">
        <v>2036</v>
      </c>
      <c r="N18" s="120">
        <v>1030</v>
      </c>
      <c r="O18" s="121">
        <v>1.6955685851685187</v>
      </c>
      <c r="P18" s="122">
        <v>0.20863302984654397</v>
      </c>
      <c r="Q18" s="123">
        <f t="shared" si="8"/>
        <v>712.13880577077782</v>
      </c>
      <c r="R18" s="124">
        <f t="shared" si="9"/>
        <v>8.762587253554846E-2</v>
      </c>
      <c r="S18" s="125">
        <f t="shared" si="10"/>
        <v>90.254648711614919</v>
      </c>
      <c r="T18" s="126">
        <f t="shared" si="11"/>
        <v>712.13880577077782</v>
      </c>
      <c r="U18" s="81"/>
      <c r="V18" s="119">
        <v>2036</v>
      </c>
      <c r="W18" s="120">
        <v>1030</v>
      </c>
      <c r="X18" s="121">
        <v>1.6955685851685187</v>
      </c>
      <c r="Y18" s="122">
        <v>0.20863302984654397</v>
      </c>
      <c r="Z18" s="123">
        <f t="shared" si="12"/>
        <v>356.06940288538891</v>
      </c>
      <c r="AA18" s="124">
        <f t="shared" si="0"/>
        <v>4.381293626777423E-2</v>
      </c>
      <c r="AB18" s="125">
        <f t="shared" si="1"/>
        <v>45.12732435580746</v>
      </c>
      <c r="AC18" s="126">
        <f t="shared" si="13"/>
        <v>356.06940288538891</v>
      </c>
      <c r="AD18" s="81"/>
      <c r="AE18" s="119">
        <v>2036</v>
      </c>
      <c r="AF18" s="120">
        <v>1030</v>
      </c>
      <c r="AG18" s="121">
        <v>1.6955685851685187</v>
      </c>
      <c r="AH18" s="122">
        <v>0.20863302984654397</v>
      </c>
      <c r="AI18" s="123">
        <f t="shared" si="2"/>
        <v>406.93646044044448</v>
      </c>
      <c r="AJ18" s="124">
        <f t="shared" si="3"/>
        <v>5.0071927163170556E-2</v>
      </c>
      <c r="AK18" s="125">
        <f t="shared" si="4"/>
        <v>51.57408497806567</v>
      </c>
      <c r="AL18" s="126">
        <f t="shared" si="14"/>
        <v>406.93646044044448</v>
      </c>
      <c r="AM18" s="81"/>
      <c r="AN18" s="69">
        <v>2036</v>
      </c>
      <c r="AO18" s="82">
        <v>1030</v>
      </c>
      <c r="AP18" s="83">
        <v>1.6955685851685187</v>
      </c>
      <c r="AQ18" s="70">
        <v>0.20863302984654397</v>
      </c>
      <c r="AR18" s="112">
        <f t="shared" si="5"/>
        <v>576.49331895729631</v>
      </c>
      <c r="AS18" s="68">
        <f t="shared" si="6"/>
        <v>7.0935230147824949E-2</v>
      </c>
      <c r="AT18" s="80">
        <f t="shared" si="7"/>
        <v>73.063287052259696</v>
      </c>
      <c r="AU18" s="114">
        <f t="shared" si="15"/>
        <v>576.49331895729631</v>
      </c>
      <c r="AV18" s="45"/>
      <c r="AW18" s="45"/>
      <c r="AX18" s="45"/>
      <c r="AY18" s="45"/>
      <c r="AZ18" s="45"/>
      <c r="BA18" s="45"/>
      <c r="BB18" s="45"/>
      <c r="BC18" s="45"/>
    </row>
    <row r="19" spans="1:55" ht="17" thickBot="1" x14ac:dyDescent="0.25">
      <c r="A19" s="45"/>
      <c r="B19" s="45"/>
      <c r="C19" s="45"/>
      <c r="D19" s="45"/>
      <c r="E19" s="45"/>
      <c r="F19" s="45"/>
      <c r="G19" s="45"/>
      <c r="H19" s="45"/>
      <c r="I19" s="45"/>
      <c r="J19" s="45"/>
      <c r="K19" s="51"/>
      <c r="L19" s="45"/>
      <c r="M19" s="119">
        <v>2037</v>
      </c>
      <c r="N19" s="120">
        <v>1085</v>
      </c>
      <c r="O19" s="121">
        <v>1.7379577997977316</v>
      </c>
      <c r="P19" s="122">
        <v>0.19820137835421675</v>
      </c>
      <c r="Q19" s="123">
        <f t="shared" si="8"/>
        <v>729.94227591504728</v>
      </c>
      <c r="R19" s="124">
        <f t="shared" si="9"/>
        <v>8.324457890877103E-2</v>
      </c>
      <c r="S19" s="125">
        <f t="shared" si="10"/>
        <v>90.320368116016567</v>
      </c>
      <c r="T19" s="126">
        <f t="shared" si="11"/>
        <v>729.94227591504728</v>
      </c>
      <c r="U19" s="81"/>
      <c r="V19" s="119">
        <v>2037</v>
      </c>
      <c r="W19" s="120">
        <v>1085</v>
      </c>
      <c r="X19" s="121">
        <v>1.7379577997977316</v>
      </c>
      <c r="Y19" s="122">
        <v>0.19820137835421675</v>
      </c>
      <c r="Z19" s="123">
        <f t="shared" si="12"/>
        <v>364.97113795752364</v>
      </c>
      <c r="AA19" s="124">
        <f t="shared" si="0"/>
        <v>4.1622289454385515E-2</v>
      </c>
      <c r="AB19" s="125">
        <f t="shared" si="1"/>
        <v>45.160184058008284</v>
      </c>
      <c r="AC19" s="126">
        <f t="shared" si="13"/>
        <v>364.97113795752364</v>
      </c>
      <c r="AD19" s="81"/>
      <c r="AE19" s="119">
        <v>2037</v>
      </c>
      <c r="AF19" s="120">
        <v>1085</v>
      </c>
      <c r="AG19" s="121">
        <v>1.7379577997977316</v>
      </c>
      <c r="AH19" s="122">
        <v>0.19820137835421675</v>
      </c>
      <c r="AI19" s="123">
        <f t="shared" si="2"/>
        <v>417.1098719514556</v>
      </c>
      <c r="AJ19" s="124">
        <f t="shared" si="3"/>
        <v>4.7568330805012014E-2</v>
      </c>
      <c r="AK19" s="125">
        <f t="shared" si="4"/>
        <v>51.611638923438036</v>
      </c>
      <c r="AL19" s="126">
        <f t="shared" si="14"/>
        <v>417.1098719514556</v>
      </c>
      <c r="AM19" s="81"/>
      <c r="AN19" s="69">
        <v>2037</v>
      </c>
      <c r="AO19" s="82">
        <v>1085</v>
      </c>
      <c r="AP19" s="83">
        <v>1.7379577997977316</v>
      </c>
      <c r="AQ19" s="70">
        <v>0.19820137835421675</v>
      </c>
      <c r="AR19" s="112">
        <f t="shared" si="5"/>
        <v>590.9056519312287</v>
      </c>
      <c r="AS19" s="68">
        <f t="shared" si="6"/>
        <v>6.7388468640433699E-2</v>
      </c>
      <c r="AT19" s="80">
        <f t="shared" si="7"/>
        <v>73.116488474870565</v>
      </c>
      <c r="AU19" s="114">
        <f t="shared" si="15"/>
        <v>590.9056519312287</v>
      </c>
      <c r="AV19" s="45"/>
      <c r="AW19" s="45"/>
      <c r="AX19" s="45"/>
      <c r="AY19" s="45"/>
      <c r="AZ19" s="45"/>
      <c r="BA19" s="45"/>
      <c r="BB19" s="45"/>
      <c r="BC19" s="45"/>
    </row>
    <row r="20" spans="1:55" ht="17" thickBot="1" x14ac:dyDescent="0.25">
      <c r="A20" s="45"/>
      <c r="B20" s="45"/>
      <c r="C20" s="45"/>
      <c r="D20" s="45"/>
      <c r="E20" s="45"/>
      <c r="F20" s="45"/>
      <c r="G20" s="45"/>
      <c r="H20" s="45"/>
      <c r="I20" s="45"/>
      <c r="J20" s="45"/>
      <c r="K20" s="51"/>
      <c r="L20" s="45"/>
      <c r="M20" s="119">
        <v>2038</v>
      </c>
      <c r="N20" s="120">
        <v>1140</v>
      </c>
      <c r="O20" s="121">
        <v>1.7814067447926747</v>
      </c>
      <c r="P20" s="122">
        <v>0.1882913094365059</v>
      </c>
      <c r="Q20" s="123">
        <f t="shared" si="8"/>
        <v>748.19083281292342</v>
      </c>
      <c r="R20" s="124">
        <f t="shared" si="9"/>
        <v>7.9082349963332479E-2</v>
      </c>
      <c r="S20" s="125">
        <f t="shared" si="10"/>
        <v>90.15387895819903</v>
      </c>
      <c r="T20" s="126">
        <f t="shared" si="11"/>
        <v>748.19083281292342</v>
      </c>
      <c r="U20" s="81"/>
      <c r="V20" s="119">
        <v>2038</v>
      </c>
      <c r="W20" s="120">
        <v>1140</v>
      </c>
      <c r="X20" s="121">
        <v>1.7814067447926747</v>
      </c>
      <c r="Y20" s="122">
        <v>0.1882913094365059</v>
      </c>
      <c r="Z20" s="123">
        <f t="shared" si="12"/>
        <v>374.09541640646171</v>
      </c>
      <c r="AA20" s="124">
        <f t="shared" si="0"/>
        <v>3.954117498166624E-2</v>
      </c>
      <c r="AB20" s="125">
        <f t="shared" si="1"/>
        <v>45.076939479099515</v>
      </c>
      <c r="AC20" s="126">
        <f t="shared" si="13"/>
        <v>374.09541640646171</v>
      </c>
      <c r="AD20" s="81"/>
      <c r="AE20" s="119">
        <v>2038</v>
      </c>
      <c r="AF20" s="120">
        <v>1140</v>
      </c>
      <c r="AG20" s="121">
        <v>1.7814067447926747</v>
      </c>
      <c r="AH20" s="122">
        <v>0.1882913094365059</v>
      </c>
      <c r="AI20" s="123">
        <f t="shared" si="2"/>
        <v>427.5376187502419</v>
      </c>
      <c r="AJ20" s="124">
        <f t="shared" si="3"/>
        <v>4.5189914264761419E-2</v>
      </c>
      <c r="AK20" s="125">
        <f t="shared" si="4"/>
        <v>51.516502261828016</v>
      </c>
      <c r="AL20" s="126">
        <f t="shared" si="14"/>
        <v>427.5376187502419</v>
      </c>
      <c r="AM20" s="81"/>
      <c r="AN20" s="69">
        <v>2038</v>
      </c>
      <c r="AO20" s="82">
        <v>1140</v>
      </c>
      <c r="AP20" s="83">
        <v>1.7814067447926747</v>
      </c>
      <c r="AQ20" s="70">
        <v>0.1882913094365059</v>
      </c>
      <c r="AR20" s="112">
        <f t="shared" si="5"/>
        <v>605.67829322950945</v>
      </c>
      <c r="AS20" s="68">
        <f t="shared" si="6"/>
        <v>6.4019045208412007E-2</v>
      </c>
      <c r="AT20" s="80">
        <f t="shared" si="7"/>
        <v>72.981711537589689</v>
      </c>
      <c r="AU20" s="114">
        <f t="shared" si="15"/>
        <v>605.67829322950945</v>
      </c>
      <c r="AV20" s="45"/>
      <c r="AW20" s="45"/>
      <c r="AX20" s="45"/>
      <c r="AY20" s="45"/>
      <c r="AZ20" s="45"/>
      <c r="BA20" s="45"/>
      <c r="BB20" s="45"/>
      <c r="BC20" s="45"/>
    </row>
    <row r="21" spans="1:55" ht="17" thickBot="1" x14ac:dyDescent="0.25">
      <c r="A21" s="45"/>
      <c r="B21" s="45"/>
      <c r="C21" s="45"/>
      <c r="D21" s="45"/>
      <c r="E21" s="45"/>
      <c r="F21" s="45"/>
      <c r="G21" s="45"/>
      <c r="H21" s="45"/>
      <c r="I21" s="45"/>
      <c r="J21" s="45"/>
      <c r="K21" s="51"/>
      <c r="L21" s="45"/>
      <c r="M21" s="119">
        <v>2039</v>
      </c>
      <c r="N21" s="120">
        <v>1195</v>
      </c>
      <c r="O21" s="121">
        <v>1.8259419134124915</v>
      </c>
      <c r="P21" s="122">
        <v>0.17887674396468059</v>
      </c>
      <c r="Q21" s="123">
        <f t="shared" si="8"/>
        <v>766.89560363324642</v>
      </c>
      <c r="R21" s="124">
        <f t="shared" si="9"/>
        <v>7.5128232465165853E-2</v>
      </c>
      <c r="S21" s="125">
        <f t="shared" si="10"/>
        <v>89.778237795873196</v>
      </c>
      <c r="T21" s="126">
        <f t="shared" si="11"/>
        <v>766.89560363324642</v>
      </c>
      <c r="U21" s="81"/>
      <c r="V21" s="119">
        <v>2039</v>
      </c>
      <c r="W21" s="120">
        <v>1195</v>
      </c>
      <c r="X21" s="121">
        <v>1.8259419134124915</v>
      </c>
      <c r="Y21" s="122">
        <v>0.17887674396468059</v>
      </c>
      <c r="Z21" s="123">
        <f t="shared" si="12"/>
        <v>383.44780181662321</v>
      </c>
      <c r="AA21" s="124">
        <f t="shared" si="0"/>
        <v>3.7564116232582927E-2</v>
      </c>
      <c r="AB21" s="125">
        <f t="shared" si="1"/>
        <v>44.889118897936598</v>
      </c>
      <c r="AC21" s="126">
        <f t="shared" si="13"/>
        <v>383.44780181662321</v>
      </c>
      <c r="AD21" s="81"/>
      <c r="AE21" s="119">
        <v>2039</v>
      </c>
      <c r="AF21" s="120">
        <v>1195</v>
      </c>
      <c r="AG21" s="121">
        <v>1.8259419134124915</v>
      </c>
      <c r="AH21" s="122">
        <v>0.17887674396468059</v>
      </c>
      <c r="AI21" s="123">
        <f t="shared" si="2"/>
        <v>438.22605921899793</v>
      </c>
      <c r="AJ21" s="124">
        <f t="shared" si="3"/>
        <v>4.2930418551523339E-2</v>
      </c>
      <c r="AK21" s="125">
        <f t="shared" si="4"/>
        <v>51.301850169070391</v>
      </c>
      <c r="AL21" s="126">
        <f t="shared" si="14"/>
        <v>438.22605921899793</v>
      </c>
      <c r="AM21" s="81"/>
      <c r="AN21" s="69">
        <v>2039</v>
      </c>
      <c r="AO21" s="82">
        <v>1195</v>
      </c>
      <c r="AP21" s="83">
        <v>1.8259419134124915</v>
      </c>
      <c r="AQ21" s="70">
        <v>0.17887674396468059</v>
      </c>
      <c r="AR21" s="112">
        <f t="shared" si="5"/>
        <v>620.82025056024713</v>
      </c>
      <c r="AS21" s="68">
        <f t="shared" si="6"/>
        <v>6.0818092947991405E-2</v>
      </c>
      <c r="AT21" s="80">
        <f t="shared" si="7"/>
        <v>72.677621072849732</v>
      </c>
      <c r="AU21" s="114">
        <f t="shared" si="15"/>
        <v>620.82025056024713</v>
      </c>
      <c r="AV21" s="45"/>
      <c r="AW21" s="45"/>
      <c r="AX21" s="45"/>
      <c r="AY21" s="45"/>
      <c r="AZ21" s="45"/>
      <c r="BA21" s="45"/>
      <c r="BB21" s="45"/>
      <c r="BC21" s="45"/>
    </row>
    <row r="22" spans="1:55" ht="17" thickBot="1" x14ac:dyDescent="0.25">
      <c r="A22" s="45"/>
      <c r="B22" s="45"/>
      <c r="C22" s="45"/>
      <c r="D22" s="45"/>
      <c r="E22" s="45"/>
      <c r="F22" s="45"/>
      <c r="G22" s="45"/>
      <c r="H22" s="45"/>
      <c r="I22" s="45"/>
      <c r="J22" s="45"/>
      <c r="K22" s="51"/>
      <c r="L22" s="45"/>
      <c r="M22" s="119">
        <v>2040</v>
      </c>
      <c r="N22" s="120">
        <v>1250</v>
      </c>
      <c r="O22" s="121">
        <v>1.8715904612478036</v>
      </c>
      <c r="P22" s="122">
        <v>0.16993290676644654</v>
      </c>
      <c r="Q22" s="123">
        <f t="shared" si="8"/>
        <v>786.0679937240775</v>
      </c>
      <c r="R22" s="124">
        <f t="shared" si="9"/>
        <v>7.1371820841907546E-2</v>
      </c>
      <c r="S22" s="125">
        <f t="shared" si="10"/>
        <v>89.214776052384437</v>
      </c>
      <c r="T22" s="126">
        <f t="shared" si="11"/>
        <v>786.0679937240775</v>
      </c>
      <c r="U22" s="81"/>
      <c r="V22" s="119">
        <v>2040</v>
      </c>
      <c r="W22" s="120">
        <v>1250</v>
      </c>
      <c r="X22" s="121">
        <v>1.8715904612478036</v>
      </c>
      <c r="Y22" s="122">
        <v>0.16993290676644654</v>
      </c>
      <c r="Z22" s="123">
        <f t="shared" si="12"/>
        <v>393.03399686203875</v>
      </c>
      <c r="AA22" s="124">
        <f t="shared" si="0"/>
        <v>3.5685910420953773E-2</v>
      </c>
      <c r="AB22" s="125">
        <f t="shared" si="1"/>
        <v>44.607388026192218</v>
      </c>
      <c r="AC22" s="126">
        <f t="shared" si="13"/>
        <v>393.03399686203875</v>
      </c>
      <c r="AD22" s="81"/>
      <c r="AE22" s="119">
        <v>2040</v>
      </c>
      <c r="AF22" s="120">
        <v>1250</v>
      </c>
      <c r="AG22" s="121">
        <v>1.8715904612478036</v>
      </c>
      <c r="AH22" s="122">
        <v>0.16993290676644654</v>
      </c>
      <c r="AI22" s="123">
        <f t="shared" si="2"/>
        <v>449.18171069947289</v>
      </c>
      <c r="AJ22" s="124">
        <f t="shared" si="3"/>
        <v>4.0783897623947171E-2</v>
      </c>
      <c r="AK22" s="125">
        <f t="shared" si="4"/>
        <v>50.979872029933965</v>
      </c>
      <c r="AL22" s="126">
        <f t="shared" si="14"/>
        <v>449.18171069947289</v>
      </c>
      <c r="AM22" s="81"/>
      <c r="AN22" s="69">
        <v>2040</v>
      </c>
      <c r="AO22" s="82">
        <v>1250</v>
      </c>
      <c r="AP22" s="83">
        <v>1.8715904612478036</v>
      </c>
      <c r="AQ22" s="70">
        <v>0.16993290676644654</v>
      </c>
      <c r="AR22" s="112">
        <f t="shared" si="5"/>
        <v>636.34075682425328</v>
      </c>
      <c r="AS22" s="68">
        <f t="shared" si="6"/>
        <v>5.7777188300591822E-2</v>
      </c>
      <c r="AT22" s="80">
        <f t="shared" si="7"/>
        <v>72.221485375739775</v>
      </c>
      <c r="AU22" s="114">
        <f t="shared" si="15"/>
        <v>636.34075682425328</v>
      </c>
      <c r="AV22" s="45"/>
      <c r="AW22" s="45"/>
      <c r="AX22" s="45"/>
      <c r="AY22" s="45"/>
      <c r="AZ22" s="45"/>
      <c r="BA22" s="45"/>
      <c r="BB22" s="45"/>
      <c r="BC22" s="45"/>
    </row>
    <row r="23" spans="1:55" ht="17" thickBot="1" x14ac:dyDescent="0.25">
      <c r="A23" s="45"/>
      <c r="B23" s="45"/>
      <c r="C23" s="45"/>
      <c r="D23" s="45"/>
      <c r="E23" s="45"/>
      <c r="F23" s="45"/>
      <c r="G23" s="45"/>
      <c r="H23" s="45"/>
      <c r="I23" s="45"/>
      <c r="J23" s="45"/>
      <c r="K23" s="51"/>
      <c r="L23" s="45"/>
      <c r="M23" s="127">
        <v>2041</v>
      </c>
      <c r="N23" s="120">
        <v>1281</v>
      </c>
      <c r="O23" s="121">
        <v>1.9183802227789986</v>
      </c>
      <c r="P23" s="122">
        <v>0.1614362614281242</v>
      </c>
      <c r="Q23" s="123">
        <f t="shared" si="8"/>
        <v>805.71969356717943</v>
      </c>
      <c r="R23" s="124">
        <f t="shared" si="9"/>
        <v>6.7803229799812154E-2</v>
      </c>
      <c r="S23" s="125">
        <f t="shared" si="10"/>
        <v>86.855937373559371</v>
      </c>
      <c r="T23" s="126">
        <f>Q23+S23</f>
        <v>892.57563094073885</v>
      </c>
      <c r="U23" s="84"/>
      <c r="V23" s="127">
        <v>2041</v>
      </c>
      <c r="W23" s="120">
        <v>1281</v>
      </c>
      <c r="X23" s="121">
        <v>1.9183802227789986</v>
      </c>
      <c r="Y23" s="122">
        <v>0.1614362614281242</v>
      </c>
      <c r="Z23" s="123">
        <f t="shared" si="12"/>
        <v>402.85984678358972</v>
      </c>
      <c r="AA23" s="124">
        <f t="shared" si="0"/>
        <v>3.3901614899906077E-2</v>
      </c>
      <c r="AB23" s="125">
        <f t="shared" si="1"/>
        <v>43.427968686779685</v>
      </c>
      <c r="AC23" s="126">
        <f>Z23+AB23</f>
        <v>446.28781547036942</v>
      </c>
      <c r="AD23" s="84"/>
      <c r="AE23" s="127">
        <v>2041</v>
      </c>
      <c r="AF23" s="120">
        <v>1281</v>
      </c>
      <c r="AG23" s="121">
        <v>1.9183802227789986</v>
      </c>
      <c r="AH23" s="122">
        <v>0.1614362614281242</v>
      </c>
      <c r="AI23" s="123">
        <f t="shared" si="2"/>
        <v>460.41125346695964</v>
      </c>
      <c r="AJ23" s="124">
        <f t="shared" si="3"/>
        <v>3.8744702742749812E-2</v>
      </c>
      <c r="AK23" s="125">
        <f t="shared" si="4"/>
        <v>49.63196421346251</v>
      </c>
      <c r="AL23" s="126">
        <f>AI23+AK23</f>
        <v>510.04321768042212</v>
      </c>
      <c r="AM23" s="84"/>
      <c r="AN23" s="71">
        <v>2041</v>
      </c>
      <c r="AO23" s="82">
        <v>1281</v>
      </c>
      <c r="AP23" s="83">
        <v>1.9183802227789986</v>
      </c>
      <c r="AQ23" s="70">
        <v>0.1614362614281242</v>
      </c>
      <c r="AR23" s="112">
        <f t="shared" si="5"/>
        <v>652.24927574485946</v>
      </c>
      <c r="AS23" s="68">
        <f t="shared" si="6"/>
        <v>5.4888328885562228E-2</v>
      </c>
      <c r="AT23" s="80">
        <f t="shared" si="7"/>
        <v>70.31194930240521</v>
      </c>
      <c r="AU23" s="114">
        <f>AR23+AT23</f>
        <v>722.56122504726466</v>
      </c>
      <c r="AV23" s="45"/>
      <c r="AW23" s="45"/>
      <c r="AX23" s="45"/>
      <c r="AY23" s="45"/>
      <c r="AZ23" s="45"/>
      <c r="BA23" s="45"/>
      <c r="BB23" s="45"/>
      <c r="BC23" s="45"/>
    </row>
    <row r="24" spans="1:55" ht="17" thickBot="1" x14ac:dyDescent="0.25">
      <c r="A24" s="45"/>
      <c r="B24" s="45"/>
      <c r="C24" s="45"/>
      <c r="D24" s="45"/>
      <c r="E24" s="45"/>
      <c r="F24" s="45"/>
      <c r="G24" s="45"/>
      <c r="H24" s="45"/>
      <c r="I24" s="45"/>
      <c r="J24" s="45"/>
      <c r="K24" s="51"/>
      <c r="L24" s="45"/>
      <c r="M24" s="127">
        <v>2042</v>
      </c>
      <c r="N24" s="120">
        <v>1312</v>
      </c>
      <c r="O24" s="121">
        <v>1.9663397283484734</v>
      </c>
      <c r="P24" s="122">
        <v>0.15336444835671798</v>
      </c>
      <c r="Q24" s="123">
        <f t="shared" si="8"/>
        <v>825.86268590635882</v>
      </c>
      <c r="R24" s="124">
        <f t="shared" si="9"/>
        <v>6.4413068309821547E-2</v>
      </c>
      <c r="S24" s="125">
        <f t="shared" si="10"/>
        <v>84.509945622485873</v>
      </c>
      <c r="T24" s="126">
        <f t="shared" ref="T24:T39" si="16">Q24+S24</f>
        <v>910.37263152884475</v>
      </c>
      <c r="U24" s="84"/>
      <c r="V24" s="127">
        <v>2042</v>
      </c>
      <c r="W24" s="120">
        <v>1312</v>
      </c>
      <c r="X24" s="121">
        <v>1.9663397283484734</v>
      </c>
      <c r="Y24" s="122">
        <v>0.15336444835671798</v>
      </c>
      <c r="Z24" s="123">
        <f t="shared" si="12"/>
        <v>412.93134295317941</v>
      </c>
      <c r="AA24" s="124">
        <f t="shared" si="0"/>
        <v>3.2206534154910774E-2</v>
      </c>
      <c r="AB24" s="125">
        <f t="shared" si="1"/>
        <v>42.254972811242936</v>
      </c>
      <c r="AC24" s="126">
        <f t="shared" ref="AC24:AC39" si="17">Z24+AB24</f>
        <v>455.18631576442237</v>
      </c>
      <c r="AD24" s="84"/>
      <c r="AE24" s="127">
        <v>2042</v>
      </c>
      <c r="AF24" s="120">
        <v>1312</v>
      </c>
      <c r="AG24" s="121">
        <v>1.9663397283484734</v>
      </c>
      <c r="AH24" s="122">
        <v>0.15336444835671798</v>
      </c>
      <c r="AI24" s="123">
        <f t="shared" si="2"/>
        <v>471.92153480363362</v>
      </c>
      <c r="AJ24" s="124">
        <f t="shared" si="3"/>
        <v>3.6807467605612314E-2</v>
      </c>
      <c r="AK24" s="125">
        <f t="shared" si="4"/>
        <v>48.291397498563356</v>
      </c>
      <c r="AL24" s="126">
        <f t="shared" ref="AL24:AL39" si="18">AI24+AK24</f>
        <v>520.21293230219703</v>
      </c>
      <c r="AM24" s="84"/>
      <c r="AN24" s="71">
        <v>2042</v>
      </c>
      <c r="AO24" s="82">
        <v>1312</v>
      </c>
      <c r="AP24" s="83">
        <v>1.96633972834847</v>
      </c>
      <c r="AQ24" s="70">
        <v>0.15336444835671798</v>
      </c>
      <c r="AR24" s="112">
        <f t="shared" si="5"/>
        <v>668.55550763847987</v>
      </c>
      <c r="AS24" s="68">
        <f t="shared" si="6"/>
        <v>5.2143912441284107E-2</v>
      </c>
      <c r="AT24" s="80">
        <f t="shared" si="7"/>
        <v>68.412813122964749</v>
      </c>
      <c r="AU24" s="114">
        <f t="shared" ref="AU24:AU39" si="19">AR24+AT24</f>
        <v>736.9683207614446</v>
      </c>
      <c r="AV24" s="45"/>
      <c r="AW24" s="45"/>
      <c r="AX24" s="45"/>
      <c r="AY24" s="45"/>
      <c r="AZ24" s="45"/>
      <c r="BA24" s="45"/>
      <c r="BB24" s="45"/>
      <c r="BC24" s="45"/>
    </row>
    <row r="25" spans="1:55" ht="17" thickBot="1" x14ac:dyDescent="0.25">
      <c r="A25" s="45"/>
      <c r="B25" s="45"/>
      <c r="C25" s="45"/>
      <c r="D25" s="45"/>
      <c r="E25" s="45"/>
      <c r="F25" s="45"/>
      <c r="G25" s="45"/>
      <c r="H25" s="45"/>
      <c r="I25" s="45"/>
      <c r="J25" s="45"/>
      <c r="K25" s="51"/>
      <c r="L25" s="45"/>
      <c r="M25" s="127">
        <v>2043</v>
      </c>
      <c r="N25" s="120">
        <v>1343</v>
      </c>
      <c r="O25" s="121">
        <v>2.0154982215571851</v>
      </c>
      <c r="P25" s="122">
        <v>0.14569622593888207</v>
      </c>
      <c r="Q25" s="123">
        <f t="shared" si="8"/>
        <v>846.50925305401768</v>
      </c>
      <c r="R25" s="124">
        <f t="shared" si="9"/>
        <v>6.1192414894330471E-2</v>
      </c>
      <c r="S25" s="125">
        <f t="shared" si="10"/>
        <v>82.181413203085825</v>
      </c>
      <c r="T25" s="126">
        <f t="shared" si="16"/>
        <v>928.69066625710354</v>
      </c>
      <c r="U25" s="84"/>
      <c r="V25" s="127">
        <v>2043</v>
      </c>
      <c r="W25" s="120">
        <v>1343</v>
      </c>
      <c r="X25" s="121">
        <v>2.0154982215571851</v>
      </c>
      <c r="Y25" s="122">
        <v>0.14569622593888207</v>
      </c>
      <c r="Z25" s="123">
        <f t="shared" si="12"/>
        <v>423.25462652700884</v>
      </c>
      <c r="AA25" s="124">
        <f t="shared" si="0"/>
        <v>3.0596207447165236E-2</v>
      </c>
      <c r="AB25" s="125">
        <f t="shared" si="1"/>
        <v>41.090706601542912</v>
      </c>
      <c r="AC25" s="126">
        <f t="shared" si="17"/>
        <v>464.34533312855177</v>
      </c>
      <c r="AD25" s="84"/>
      <c r="AE25" s="127">
        <v>2043</v>
      </c>
      <c r="AF25" s="120">
        <v>1343</v>
      </c>
      <c r="AG25" s="121">
        <v>2.0154982215571851</v>
      </c>
      <c r="AH25" s="122">
        <v>0.14569622593888207</v>
      </c>
      <c r="AI25" s="123">
        <f t="shared" si="2"/>
        <v>483.71957317372443</v>
      </c>
      <c r="AJ25" s="124">
        <f t="shared" si="3"/>
        <v>3.4967094225331702E-2</v>
      </c>
      <c r="AK25" s="125">
        <f t="shared" si="4"/>
        <v>46.960807544620472</v>
      </c>
      <c r="AL25" s="126">
        <f t="shared" si="18"/>
        <v>530.68038071834485</v>
      </c>
      <c r="AM25" s="84"/>
      <c r="AN25" s="71">
        <v>2043</v>
      </c>
      <c r="AO25" s="82">
        <v>1343</v>
      </c>
      <c r="AP25" s="83">
        <v>2.0154982215571851</v>
      </c>
      <c r="AQ25" s="70">
        <v>0.14569622593888207</v>
      </c>
      <c r="AR25" s="112">
        <f t="shared" si="5"/>
        <v>685.26939532944289</v>
      </c>
      <c r="AS25" s="68">
        <f t="shared" si="6"/>
        <v>4.9536716819219902E-2</v>
      </c>
      <c r="AT25" s="80">
        <f t="shared" si="7"/>
        <v>66.527810688212327</v>
      </c>
      <c r="AU25" s="114">
        <f t="shared" si="19"/>
        <v>751.79720601765518</v>
      </c>
      <c r="AV25" s="45"/>
      <c r="AW25" s="45"/>
      <c r="AX25" s="45"/>
      <c r="AY25" s="45"/>
      <c r="AZ25" s="45"/>
      <c r="BA25" s="45"/>
      <c r="BB25" s="45"/>
      <c r="BC25" s="45"/>
    </row>
    <row r="26" spans="1:55" ht="17" thickBot="1" x14ac:dyDescent="0.25">
      <c r="A26" s="45"/>
      <c r="B26" s="45"/>
      <c r="C26" s="45"/>
      <c r="D26" s="45"/>
      <c r="E26" s="45"/>
      <c r="F26" s="45"/>
      <c r="G26" s="45"/>
      <c r="H26" s="45"/>
      <c r="I26" s="45"/>
      <c r="J26" s="45"/>
      <c r="K26" s="51"/>
      <c r="L26" s="45"/>
      <c r="M26" s="127">
        <v>2044</v>
      </c>
      <c r="N26" s="120">
        <v>1374</v>
      </c>
      <c r="O26" s="121">
        <v>2.0658856770961145</v>
      </c>
      <c r="P26" s="122">
        <v>0.13841141464193796</v>
      </c>
      <c r="Q26" s="123">
        <f t="shared" si="8"/>
        <v>867.67198438036803</v>
      </c>
      <c r="R26" s="124">
        <f t="shared" si="9"/>
        <v>5.8132794149613941E-2</v>
      </c>
      <c r="S26" s="125">
        <f t="shared" si="10"/>
        <v>79.874459161569561</v>
      </c>
      <c r="T26" s="126">
        <f t="shared" si="16"/>
        <v>947.54644354193761</v>
      </c>
      <c r="U26" s="84"/>
      <c r="V26" s="127">
        <v>2044</v>
      </c>
      <c r="W26" s="120">
        <v>1374</v>
      </c>
      <c r="X26" s="121">
        <v>2.0658856770961145</v>
      </c>
      <c r="Y26" s="122">
        <v>0.13841141464193796</v>
      </c>
      <c r="Z26" s="123">
        <f t="shared" si="12"/>
        <v>433.83599219018402</v>
      </c>
      <c r="AA26" s="124">
        <f t="shared" si="0"/>
        <v>2.906639707480697E-2</v>
      </c>
      <c r="AB26" s="125">
        <f t="shared" si="1"/>
        <v>39.937229580784781</v>
      </c>
      <c r="AC26" s="126">
        <f t="shared" si="17"/>
        <v>473.7732217709688</v>
      </c>
      <c r="AD26" s="84"/>
      <c r="AE26" s="127">
        <v>2044</v>
      </c>
      <c r="AF26" s="120">
        <v>1374</v>
      </c>
      <c r="AG26" s="121">
        <v>2.0658856770961145</v>
      </c>
      <c r="AH26" s="122">
        <v>0.13841141464193796</v>
      </c>
      <c r="AI26" s="123">
        <f t="shared" si="2"/>
        <v>495.81256250306745</v>
      </c>
      <c r="AJ26" s="124">
        <f t="shared" si="3"/>
        <v>3.3218739514065107E-2</v>
      </c>
      <c r="AK26" s="125">
        <f t="shared" si="4"/>
        <v>45.642548092325455</v>
      </c>
      <c r="AL26" s="126">
        <f t="shared" si="18"/>
        <v>541.45511059539285</v>
      </c>
      <c r="AM26" s="84"/>
      <c r="AN26" s="71">
        <v>2044</v>
      </c>
      <c r="AO26" s="82">
        <v>1374</v>
      </c>
      <c r="AP26" s="83">
        <v>2.0658856770961145</v>
      </c>
      <c r="AQ26" s="70">
        <v>0.13841141464193796</v>
      </c>
      <c r="AR26" s="112">
        <f t="shared" si="5"/>
        <v>702.40113021267894</v>
      </c>
      <c r="AS26" s="68">
        <f t="shared" si="6"/>
        <v>4.7059880978258903E-2</v>
      </c>
      <c r="AT26" s="80">
        <f t="shared" si="7"/>
        <v>64.660276464127733</v>
      </c>
      <c r="AU26" s="114">
        <f t="shared" si="19"/>
        <v>767.06140667680666</v>
      </c>
      <c r="AV26" s="45"/>
      <c r="AW26" s="45"/>
      <c r="AX26" s="45"/>
      <c r="AY26" s="45"/>
      <c r="AZ26" s="45"/>
      <c r="BA26" s="45"/>
      <c r="BB26" s="45"/>
      <c r="BC26" s="45"/>
    </row>
    <row r="27" spans="1:55" ht="17" thickBot="1" x14ac:dyDescent="0.25">
      <c r="A27" s="45"/>
      <c r="B27" s="45"/>
      <c r="C27" s="45"/>
      <c r="D27" s="45"/>
      <c r="E27" s="45"/>
      <c r="F27" s="45"/>
      <c r="G27" s="45"/>
      <c r="H27" s="45"/>
      <c r="I27" s="45"/>
      <c r="J27" s="45"/>
      <c r="K27" s="51"/>
      <c r="L27" s="45"/>
      <c r="M27" s="128">
        <v>2045</v>
      </c>
      <c r="N27" s="120">
        <v>1405</v>
      </c>
      <c r="O27" s="121">
        <v>2.1175328190235172</v>
      </c>
      <c r="P27" s="122">
        <v>0.13149084390984106</v>
      </c>
      <c r="Q27" s="123">
        <f t="shared" si="8"/>
        <v>889.36378398987722</v>
      </c>
      <c r="R27" s="124">
        <f t="shared" si="9"/>
        <v>5.5226154442133246E-2</v>
      </c>
      <c r="S27" s="125">
        <f t="shared" si="10"/>
        <v>77.592746991197217</v>
      </c>
      <c r="T27" s="126">
        <f t="shared" si="16"/>
        <v>966.95653098107448</v>
      </c>
      <c r="U27" s="84"/>
      <c r="V27" s="128">
        <v>2045</v>
      </c>
      <c r="W27" s="120">
        <v>1405</v>
      </c>
      <c r="X27" s="121">
        <v>2.1175328190235172</v>
      </c>
      <c r="Y27" s="122">
        <v>0.13149084390984106</v>
      </c>
      <c r="Z27" s="123">
        <f t="shared" si="12"/>
        <v>444.68189199493861</v>
      </c>
      <c r="AA27" s="124">
        <f t="shared" si="0"/>
        <v>2.7613077221066623E-2</v>
      </c>
      <c r="AB27" s="125">
        <f t="shared" si="1"/>
        <v>38.796373495598608</v>
      </c>
      <c r="AC27" s="126">
        <f t="shared" si="17"/>
        <v>483.47826549053724</v>
      </c>
      <c r="AD27" s="84"/>
      <c r="AE27" s="128">
        <v>2045</v>
      </c>
      <c r="AF27" s="120">
        <v>1405</v>
      </c>
      <c r="AG27" s="121">
        <v>2.1175328190235172</v>
      </c>
      <c r="AH27" s="122">
        <v>0.13149084390984106</v>
      </c>
      <c r="AI27" s="123">
        <f t="shared" si="2"/>
        <v>508.20787656564414</v>
      </c>
      <c r="AJ27" s="124">
        <f t="shared" si="3"/>
        <v>3.1557802538361858E-2</v>
      </c>
      <c r="AK27" s="125">
        <f t="shared" si="4"/>
        <v>44.338712566398414</v>
      </c>
      <c r="AL27" s="126">
        <f t="shared" si="18"/>
        <v>552.54658913204253</v>
      </c>
      <c r="AM27" s="84"/>
      <c r="AN27" s="71">
        <v>2045</v>
      </c>
      <c r="AO27" s="82">
        <v>1405</v>
      </c>
      <c r="AP27" s="83">
        <v>2.1175328190235172</v>
      </c>
      <c r="AQ27" s="70">
        <v>0.13149084390984106</v>
      </c>
      <c r="AR27" s="112">
        <f t="shared" si="5"/>
        <v>719.9611584679958</v>
      </c>
      <c r="AS27" s="68">
        <f t="shared" si="6"/>
        <v>4.4706886929345963E-2</v>
      </c>
      <c r="AT27" s="80">
        <f t="shared" si="7"/>
        <v>62.813176135731076</v>
      </c>
      <c r="AU27" s="114">
        <f t="shared" si="19"/>
        <v>782.77433460372686</v>
      </c>
      <c r="AV27" s="45"/>
      <c r="AW27" s="45"/>
      <c r="AX27" s="45"/>
      <c r="AY27" s="45"/>
      <c r="AZ27" s="45"/>
      <c r="BA27" s="45"/>
      <c r="BB27" s="45"/>
      <c r="BC27" s="45"/>
    </row>
    <row r="28" spans="1:55" ht="17" thickBot="1" x14ac:dyDescent="0.25">
      <c r="A28" s="45"/>
      <c r="B28" s="45"/>
      <c r="C28" s="45"/>
      <c r="D28" s="45"/>
      <c r="E28" s="45"/>
      <c r="F28" s="45"/>
      <c r="G28" s="45"/>
      <c r="H28" s="45"/>
      <c r="I28" s="45"/>
      <c r="J28" s="45"/>
      <c r="K28" s="51"/>
      <c r="L28" s="45"/>
      <c r="M28" s="128">
        <v>2046</v>
      </c>
      <c r="N28" s="120">
        <v>1436</v>
      </c>
      <c r="O28" s="121">
        <v>2.1704711394991048</v>
      </c>
      <c r="P28" s="122">
        <v>0.124916301714349</v>
      </c>
      <c r="Q28" s="123">
        <f t="shared" si="8"/>
        <v>911.59787858962397</v>
      </c>
      <c r="R28" s="124">
        <f t="shared" si="9"/>
        <v>5.2464846720026576E-2</v>
      </c>
      <c r="S28" s="125">
        <f t="shared" si="10"/>
        <v>75.339519889958169</v>
      </c>
      <c r="T28" s="126">
        <f t="shared" si="16"/>
        <v>986.93739847958216</v>
      </c>
      <c r="U28" s="84"/>
      <c r="V28" s="128">
        <v>2046</v>
      </c>
      <c r="W28" s="120">
        <v>1436</v>
      </c>
      <c r="X28" s="121">
        <v>2.1704711394991048</v>
      </c>
      <c r="Y28" s="122">
        <v>0.124916301714349</v>
      </c>
      <c r="Z28" s="123">
        <f t="shared" si="12"/>
        <v>455.79893929481199</v>
      </c>
      <c r="AA28" s="124">
        <f t="shared" si="0"/>
        <v>2.6232423360013288E-2</v>
      </c>
      <c r="AB28" s="125">
        <f t="shared" si="1"/>
        <v>37.669759944979084</v>
      </c>
      <c r="AC28" s="126">
        <f t="shared" si="17"/>
        <v>493.46869923979108</v>
      </c>
      <c r="AD28" s="84"/>
      <c r="AE28" s="128">
        <v>2046</v>
      </c>
      <c r="AF28" s="120">
        <v>1436</v>
      </c>
      <c r="AG28" s="121">
        <v>2.1704711394991048</v>
      </c>
      <c r="AH28" s="122">
        <v>0.124916301714349</v>
      </c>
      <c r="AI28" s="123">
        <f t="shared" si="2"/>
        <v>520.91307347978511</v>
      </c>
      <c r="AJ28" s="124">
        <f t="shared" si="3"/>
        <v>2.9979912411443758E-2</v>
      </c>
      <c r="AK28" s="125">
        <f t="shared" si="4"/>
        <v>43.05115422283324</v>
      </c>
      <c r="AL28" s="126">
        <f t="shared" si="18"/>
        <v>563.96422770261836</v>
      </c>
      <c r="AM28" s="84"/>
      <c r="AN28" s="71">
        <v>2046</v>
      </c>
      <c r="AO28" s="82">
        <v>1436</v>
      </c>
      <c r="AP28" s="83">
        <v>2.1704711394991048</v>
      </c>
      <c r="AQ28" s="70">
        <v>0.124916301714349</v>
      </c>
      <c r="AR28" s="112">
        <f t="shared" si="5"/>
        <v>737.96018742969557</v>
      </c>
      <c r="AS28" s="68">
        <f t="shared" si="6"/>
        <v>4.2471542582878663E-2</v>
      </c>
      <c r="AT28" s="80">
        <f t="shared" si="7"/>
        <v>60.989135149013762</v>
      </c>
      <c r="AU28" s="114">
        <f t="shared" si="19"/>
        <v>798.94932257870937</v>
      </c>
      <c r="AV28" s="45"/>
      <c r="AW28" s="45"/>
      <c r="AX28" s="45"/>
      <c r="AY28" s="45"/>
      <c r="AZ28" s="45"/>
      <c r="BA28" s="45"/>
      <c r="BB28" s="45"/>
      <c r="BC28" s="45"/>
    </row>
    <row r="29" spans="1:55" ht="17" thickBot="1" x14ac:dyDescent="0.25">
      <c r="A29" s="45"/>
      <c r="B29" s="45"/>
      <c r="C29" s="45"/>
      <c r="D29" s="45"/>
      <c r="E29" s="45"/>
      <c r="F29" s="45"/>
      <c r="G29" s="45"/>
      <c r="H29" s="45"/>
      <c r="I29" s="45"/>
      <c r="J29" s="45"/>
      <c r="K29" s="51"/>
      <c r="L29" s="45"/>
      <c r="M29" s="128">
        <v>2047</v>
      </c>
      <c r="N29" s="120">
        <v>1467</v>
      </c>
      <c r="O29" s="121">
        <v>2.2247329179865822</v>
      </c>
      <c r="P29" s="122">
        <v>0.11867048662863156</v>
      </c>
      <c r="Q29" s="123">
        <f t="shared" si="8"/>
        <v>934.38782555436455</v>
      </c>
      <c r="R29" s="124">
        <f t="shared" si="9"/>
        <v>4.9841604384025254E-2</v>
      </c>
      <c r="S29" s="125">
        <f t="shared" si="10"/>
        <v>73.117633631365052</v>
      </c>
      <c r="T29" s="126">
        <f t="shared" si="16"/>
        <v>1007.5054591857296</v>
      </c>
      <c r="U29" s="84"/>
      <c r="V29" s="128">
        <v>2047</v>
      </c>
      <c r="W29" s="120">
        <v>1467</v>
      </c>
      <c r="X29" s="121">
        <v>2.2247329179865822</v>
      </c>
      <c r="Y29" s="122">
        <v>0.11867048662863156</v>
      </c>
      <c r="Z29" s="123">
        <f t="shared" si="12"/>
        <v>467.19391277718228</v>
      </c>
      <c r="AA29" s="124">
        <f t="shared" si="0"/>
        <v>2.4920802192012627E-2</v>
      </c>
      <c r="AB29" s="125">
        <f t="shared" si="1"/>
        <v>36.558816815682526</v>
      </c>
      <c r="AC29" s="126">
        <f t="shared" si="17"/>
        <v>503.7527295928648</v>
      </c>
      <c r="AD29" s="84"/>
      <c r="AE29" s="128">
        <v>2047</v>
      </c>
      <c r="AF29" s="120">
        <v>1467</v>
      </c>
      <c r="AG29" s="121">
        <v>2.2247329179865822</v>
      </c>
      <c r="AH29" s="122">
        <v>0.11867048662863156</v>
      </c>
      <c r="AI29" s="123">
        <f t="shared" si="2"/>
        <v>533.93590031677968</v>
      </c>
      <c r="AJ29" s="124">
        <f t="shared" si="3"/>
        <v>2.8480916790871575E-2</v>
      </c>
      <c r="AK29" s="125">
        <f t="shared" si="4"/>
        <v>41.781504932208598</v>
      </c>
      <c r="AL29" s="126">
        <f t="shared" si="18"/>
        <v>575.71740524898826</v>
      </c>
      <c r="AM29" s="84"/>
      <c r="AN29" s="71">
        <v>2047</v>
      </c>
      <c r="AO29" s="82">
        <v>1467</v>
      </c>
      <c r="AP29" s="83">
        <v>2.2247329179865822</v>
      </c>
      <c r="AQ29" s="70">
        <v>0.11867048662863156</v>
      </c>
      <c r="AR29" s="112">
        <f t="shared" si="5"/>
        <v>756.40919211543792</v>
      </c>
      <c r="AS29" s="68">
        <f t="shared" si="6"/>
        <v>4.034796545373473E-2</v>
      </c>
      <c r="AT29" s="80">
        <f t="shared" si="7"/>
        <v>59.190465320628846</v>
      </c>
      <c r="AU29" s="114">
        <f t="shared" si="19"/>
        <v>815.59965743606676</v>
      </c>
      <c r="AV29" s="45"/>
      <c r="AW29" s="45"/>
      <c r="AX29" s="45"/>
      <c r="AY29" s="45"/>
      <c r="AZ29" s="45"/>
      <c r="BA29" s="45"/>
      <c r="BB29" s="45"/>
      <c r="BC29" s="45"/>
    </row>
    <row r="30" spans="1:55" ht="17" thickBot="1" x14ac:dyDescent="0.25">
      <c r="A30" s="45"/>
      <c r="B30" s="45"/>
      <c r="C30" s="45"/>
      <c r="D30" s="45"/>
      <c r="E30" s="45"/>
      <c r="F30" s="45"/>
      <c r="G30" s="45"/>
      <c r="H30" s="45"/>
      <c r="I30" s="45"/>
      <c r="J30" s="45"/>
      <c r="K30" s="51"/>
      <c r="L30" s="45"/>
      <c r="M30" s="128">
        <v>2048</v>
      </c>
      <c r="N30" s="120">
        <v>1498</v>
      </c>
      <c r="O30" s="121">
        <v>2.2803512409362465</v>
      </c>
      <c r="P30" s="122">
        <v>0.11273696229719997</v>
      </c>
      <c r="Q30" s="123">
        <f t="shared" si="8"/>
        <v>957.74752119322352</v>
      </c>
      <c r="R30" s="124">
        <f t="shared" si="9"/>
        <v>4.7349524164823992E-2</v>
      </c>
      <c r="S30" s="125">
        <f t="shared" si="10"/>
        <v>70.929587198906333</v>
      </c>
      <c r="T30" s="126">
        <f t="shared" si="16"/>
        <v>1028.6771083921299</v>
      </c>
      <c r="U30" s="84"/>
      <c r="V30" s="128">
        <v>2048</v>
      </c>
      <c r="W30" s="120">
        <v>1498</v>
      </c>
      <c r="X30" s="121">
        <v>2.2803512409362465</v>
      </c>
      <c r="Y30" s="122">
        <v>0.11273696229719997</v>
      </c>
      <c r="Z30" s="123">
        <f t="shared" si="12"/>
        <v>478.87376059661176</v>
      </c>
      <c r="AA30" s="124">
        <f t="shared" si="0"/>
        <v>2.3674762082411996E-2</v>
      </c>
      <c r="AB30" s="125">
        <f t="shared" si="1"/>
        <v>35.464793599453166</v>
      </c>
      <c r="AC30" s="126">
        <f t="shared" si="17"/>
        <v>514.33855419606493</v>
      </c>
      <c r="AD30" s="84"/>
      <c r="AE30" s="128">
        <v>2048</v>
      </c>
      <c r="AF30" s="120">
        <v>1498</v>
      </c>
      <c r="AG30" s="121">
        <v>2.2803512409362465</v>
      </c>
      <c r="AH30" s="122">
        <v>0.11273696229719997</v>
      </c>
      <c r="AI30" s="123">
        <f t="shared" si="2"/>
        <v>547.28429782469914</v>
      </c>
      <c r="AJ30" s="124">
        <f t="shared" si="3"/>
        <v>2.7056870951327996E-2</v>
      </c>
      <c r="AK30" s="125">
        <f t="shared" si="4"/>
        <v>40.531192685089337</v>
      </c>
      <c r="AL30" s="126">
        <f t="shared" si="18"/>
        <v>587.81549050978845</v>
      </c>
      <c r="AM30" s="84"/>
      <c r="AN30" s="71">
        <v>2048</v>
      </c>
      <c r="AO30" s="82">
        <v>1498</v>
      </c>
      <c r="AP30" s="83">
        <v>2.2803512409362465</v>
      </c>
      <c r="AQ30" s="70">
        <v>0.11273696229719997</v>
      </c>
      <c r="AR30" s="112">
        <f t="shared" si="5"/>
        <v>775.31942191832377</v>
      </c>
      <c r="AS30" s="68">
        <f t="shared" si="6"/>
        <v>3.8330567181047992E-2</v>
      </c>
      <c r="AT30" s="80">
        <f t="shared" si="7"/>
        <v>57.41918963720989</v>
      </c>
      <c r="AU30" s="114">
        <f t="shared" si="19"/>
        <v>832.73861155553368</v>
      </c>
      <c r="AV30" s="45"/>
      <c r="AW30" s="45"/>
      <c r="AX30" s="45"/>
      <c r="AY30" s="45"/>
      <c r="AZ30" s="45"/>
      <c r="BA30" s="45"/>
      <c r="BB30" s="45"/>
      <c r="BC30" s="45"/>
    </row>
    <row r="31" spans="1:55" ht="17" thickBot="1" x14ac:dyDescent="0.25">
      <c r="A31" s="45"/>
      <c r="B31" s="45"/>
      <c r="C31" s="45"/>
      <c r="D31" s="45"/>
      <c r="E31" s="45"/>
      <c r="F31" s="45"/>
      <c r="G31" s="45"/>
      <c r="H31" s="45"/>
      <c r="I31" s="45"/>
      <c r="J31" s="45"/>
      <c r="K31" s="51"/>
      <c r="L31" s="45"/>
      <c r="M31" s="128">
        <v>2049</v>
      </c>
      <c r="N31" s="120">
        <v>1529</v>
      </c>
      <c r="O31" s="121">
        <v>2.3373600219596526</v>
      </c>
      <c r="P31" s="122">
        <v>0.10710011418233996</v>
      </c>
      <c r="Q31" s="123">
        <f t="shared" si="8"/>
        <v>981.6912092230541</v>
      </c>
      <c r="R31" s="124">
        <f t="shared" si="9"/>
        <v>4.4982047956582782E-2</v>
      </c>
      <c r="S31" s="125">
        <f t="shared" si="10"/>
        <v>68.777551325615079</v>
      </c>
      <c r="T31" s="126">
        <f t="shared" si="16"/>
        <v>1050.4687605486693</v>
      </c>
      <c r="U31" s="84"/>
      <c r="V31" s="128">
        <v>2049</v>
      </c>
      <c r="W31" s="120">
        <v>1529</v>
      </c>
      <c r="X31" s="121">
        <v>2.3373600219596526</v>
      </c>
      <c r="Y31" s="122">
        <v>0.10710011418233996</v>
      </c>
      <c r="Z31" s="123">
        <f t="shared" si="12"/>
        <v>490.84560461152705</v>
      </c>
      <c r="AA31" s="124">
        <f t="shared" si="0"/>
        <v>2.2491023978291391E-2</v>
      </c>
      <c r="AB31" s="125">
        <f t="shared" si="1"/>
        <v>34.388775662807539</v>
      </c>
      <c r="AC31" s="126">
        <f t="shared" si="17"/>
        <v>525.23438027433463</v>
      </c>
      <c r="AD31" s="84"/>
      <c r="AE31" s="128">
        <v>2049</v>
      </c>
      <c r="AF31" s="120">
        <v>1529</v>
      </c>
      <c r="AG31" s="121">
        <v>2.3373600219596526</v>
      </c>
      <c r="AH31" s="122">
        <v>0.10710011418233996</v>
      </c>
      <c r="AI31" s="123">
        <f t="shared" si="2"/>
        <v>560.96640527031661</v>
      </c>
      <c r="AJ31" s="124">
        <f t="shared" si="3"/>
        <v>2.5704027403761591E-2</v>
      </c>
      <c r="AK31" s="125">
        <f t="shared" si="4"/>
        <v>39.301457900351473</v>
      </c>
      <c r="AL31" s="126">
        <f t="shared" si="18"/>
        <v>600.26786317066808</v>
      </c>
      <c r="AM31" s="84"/>
      <c r="AN31" s="71">
        <v>2049</v>
      </c>
      <c r="AO31" s="82">
        <v>1529</v>
      </c>
      <c r="AP31" s="83">
        <v>2.3373600219596526</v>
      </c>
      <c r="AQ31" s="70">
        <v>0.10710011418233996</v>
      </c>
      <c r="AR31" s="112">
        <f t="shared" si="5"/>
        <v>794.7024074662819</v>
      </c>
      <c r="AS31" s="68">
        <f t="shared" si="6"/>
        <v>3.6414038821995592E-2</v>
      </c>
      <c r="AT31" s="80">
        <f t="shared" si="7"/>
        <v>55.677065358831264</v>
      </c>
      <c r="AU31" s="114">
        <f t="shared" si="19"/>
        <v>850.37947282511311</v>
      </c>
      <c r="AV31" s="45"/>
      <c r="AW31" s="45"/>
      <c r="AX31" s="45"/>
      <c r="AY31" s="45"/>
      <c r="AZ31" s="45"/>
      <c r="BA31" s="45"/>
      <c r="BB31" s="45"/>
      <c r="BC31" s="45"/>
    </row>
    <row r="32" spans="1:55" ht="17" thickBot="1" x14ac:dyDescent="0.25">
      <c r="A32" s="45"/>
      <c r="B32" s="45"/>
      <c r="C32" s="45"/>
      <c r="D32" s="45"/>
      <c r="E32" s="45"/>
      <c r="F32" s="45"/>
      <c r="G32" s="45"/>
      <c r="H32" s="45"/>
      <c r="I32" s="45"/>
      <c r="J32" s="45"/>
      <c r="K32" s="51"/>
      <c r="L32" s="45"/>
      <c r="M32" s="128">
        <v>2050</v>
      </c>
      <c r="N32" s="120">
        <v>1560</v>
      </c>
      <c r="O32" s="121">
        <v>2.3957940225086438</v>
      </c>
      <c r="P32" s="122">
        <v>0.10174510847322296</v>
      </c>
      <c r="Q32" s="123">
        <f t="shared" si="8"/>
        <v>1006.2334894536305</v>
      </c>
      <c r="R32" s="124">
        <f t="shared" si="9"/>
        <v>4.2732945558753642E-2</v>
      </c>
      <c r="S32" s="125">
        <f t="shared" si="10"/>
        <v>66.663395071655685</v>
      </c>
      <c r="T32" s="126">
        <f t="shared" si="16"/>
        <v>1072.8968845252862</v>
      </c>
      <c r="U32" s="84"/>
      <c r="V32" s="128">
        <v>2050</v>
      </c>
      <c r="W32" s="120">
        <v>1560</v>
      </c>
      <c r="X32" s="121">
        <v>2.3957940225086438</v>
      </c>
      <c r="Y32" s="122">
        <v>0.10174510847322296</v>
      </c>
      <c r="Z32" s="123">
        <f t="shared" si="12"/>
        <v>503.11674472681523</v>
      </c>
      <c r="AA32" s="124">
        <f t="shared" si="0"/>
        <v>2.1366472779376821E-2</v>
      </c>
      <c r="AB32" s="125">
        <f t="shared" si="1"/>
        <v>33.331697535827843</v>
      </c>
      <c r="AC32" s="126">
        <f t="shared" si="17"/>
        <v>536.44844226264308</v>
      </c>
      <c r="AD32" s="84"/>
      <c r="AE32" s="128">
        <v>2050</v>
      </c>
      <c r="AF32" s="120">
        <v>1560</v>
      </c>
      <c r="AG32" s="121">
        <v>2.3957940225086438</v>
      </c>
      <c r="AH32" s="122">
        <v>0.10174510847322296</v>
      </c>
      <c r="AI32" s="123">
        <f t="shared" si="2"/>
        <v>574.99056540207448</v>
      </c>
      <c r="AJ32" s="124">
        <f t="shared" si="3"/>
        <v>2.441882603357351E-2</v>
      </c>
      <c r="AK32" s="125">
        <f t="shared" si="4"/>
        <v>38.093368612374675</v>
      </c>
      <c r="AL32" s="126">
        <f t="shared" si="18"/>
        <v>613.08393401444914</v>
      </c>
      <c r="AM32" s="84"/>
      <c r="AN32" s="71">
        <v>2050</v>
      </c>
      <c r="AO32" s="82">
        <v>1560</v>
      </c>
      <c r="AP32" s="83">
        <v>2.3957940225086438</v>
      </c>
      <c r="AQ32" s="70">
        <v>0.10174510847322296</v>
      </c>
      <c r="AR32" s="112">
        <f t="shared" si="5"/>
        <v>814.56996765293889</v>
      </c>
      <c r="AS32" s="68">
        <f t="shared" si="6"/>
        <v>3.4593336880895803E-2</v>
      </c>
      <c r="AT32" s="80">
        <f t="shared" si="7"/>
        <v>53.965605534197451</v>
      </c>
      <c r="AU32" s="114">
        <f t="shared" si="19"/>
        <v>868.53557318713638</v>
      </c>
      <c r="AV32" s="45"/>
      <c r="AW32" s="45"/>
      <c r="AX32" s="45"/>
      <c r="AY32" s="45"/>
      <c r="AZ32" s="45"/>
      <c r="BA32" s="45"/>
      <c r="BB32" s="45"/>
      <c r="BC32" s="45"/>
    </row>
    <row r="33" spans="1:55" ht="17" thickBot="1" x14ac:dyDescent="0.25">
      <c r="A33" s="45"/>
      <c r="B33" s="45"/>
      <c r="C33" s="45"/>
      <c r="D33" s="45"/>
      <c r="E33" s="45"/>
      <c r="F33" s="45"/>
      <c r="G33" s="45"/>
      <c r="H33" s="45"/>
      <c r="I33" s="45"/>
      <c r="J33" s="45"/>
      <c r="K33" s="51"/>
      <c r="L33" s="45"/>
      <c r="M33" s="128">
        <v>2051</v>
      </c>
      <c r="N33" s="120">
        <v>1575.6</v>
      </c>
      <c r="O33" s="121">
        <v>2.4556888730713595</v>
      </c>
      <c r="P33" s="122">
        <v>9.6657853049561815E-2</v>
      </c>
      <c r="Q33" s="123">
        <f t="shared" si="8"/>
        <v>1031.3893266899711</v>
      </c>
      <c r="R33" s="124">
        <f t="shared" si="9"/>
        <v>4.0596298280815964E-2</v>
      </c>
      <c r="S33" s="125">
        <f t="shared" si="10"/>
        <v>63.963527571253628</v>
      </c>
      <c r="T33" s="126">
        <f t="shared" si="16"/>
        <v>1095.3528542612248</v>
      </c>
      <c r="U33" s="84"/>
      <c r="V33" s="128">
        <v>2051</v>
      </c>
      <c r="W33" s="120">
        <v>1575.6</v>
      </c>
      <c r="X33" s="121">
        <v>2.4556888730713595</v>
      </c>
      <c r="Y33" s="122">
        <v>9.6657853049561815E-2</v>
      </c>
      <c r="Z33" s="123">
        <f t="shared" si="12"/>
        <v>515.69466334498554</v>
      </c>
      <c r="AA33" s="124">
        <f t="shared" si="0"/>
        <v>2.0298149140407982E-2</v>
      </c>
      <c r="AB33" s="125">
        <f t="shared" si="1"/>
        <v>31.981763785626814</v>
      </c>
      <c r="AC33" s="126">
        <f t="shared" si="17"/>
        <v>547.67642713061241</v>
      </c>
      <c r="AD33" s="84"/>
      <c r="AE33" s="128">
        <v>2051</v>
      </c>
      <c r="AF33" s="120">
        <v>1575.6</v>
      </c>
      <c r="AG33" s="121">
        <v>2.4556888730713595</v>
      </c>
      <c r="AH33" s="122">
        <v>9.6657853049561815E-2</v>
      </c>
      <c r="AI33" s="123">
        <f t="shared" si="2"/>
        <v>589.36532953712629</v>
      </c>
      <c r="AJ33" s="124">
        <f t="shared" si="3"/>
        <v>2.3197884731894835E-2</v>
      </c>
      <c r="AK33" s="125">
        <f t="shared" si="4"/>
        <v>36.550587183573498</v>
      </c>
      <c r="AL33" s="126">
        <f t="shared" si="18"/>
        <v>625.91591672069978</v>
      </c>
      <c r="AM33" s="84"/>
      <c r="AN33" s="71">
        <v>2051</v>
      </c>
      <c r="AO33" s="82">
        <v>1575.6</v>
      </c>
      <c r="AP33" s="83">
        <v>2.4556888730713595</v>
      </c>
      <c r="AQ33" s="70">
        <v>9.6657853049561815E-2</v>
      </c>
      <c r="AR33" s="112">
        <f t="shared" si="5"/>
        <v>834.93421684426221</v>
      </c>
      <c r="AS33" s="68">
        <f t="shared" si="6"/>
        <v>3.286367003685102E-2</v>
      </c>
      <c r="AT33" s="80">
        <f t="shared" si="7"/>
        <v>51.779998510062462</v>
      </c>
      <c r="AU33" s="114">
        <f t="shared" si="19"/>
        <v>886.71421535432466</v>
      </c>
      <c r="AV33" s="45"/>
      <c r="AW33" s="45"/>
      <c r="AX33" s="45"/>
      <c r="AY33" s="45"/>
      <c r="AZ33" s="45"/>
      <c r="BA33" s="45"/>
      <c r="BB33" s="45"/>
      <c r="BC33" s="45"/>
    </row>
    <row r="34" spans="1:55" ht="17" thickBot="1" x14ac:dyDescent="0.25">
      <c r="A34" s="45"/>
      <c r="B34" s="45"/>
      <c r="C34" s="45"/>
      <c r="D34" s="45"/>
      <c r="E34" s="45"/>
      <c r="F34" s="45"/>
      <c r="G34" s="45"/>
      <c r="H34" s="45"/>
      <c r="I34" s="45"/>
      <c r="J34" s="45"/>
      <c r="K34" s="51"/>
      <c r="L34" s="45"/>
      <c r="M34" s="128">
        <v>2052</v>
      </c>
      <c r="N34" s="120">
        <v>1591.356</v>
      </c>
      <c r="O34" s="121">
        <v>2.5170810948981432</v>
      </c>
      <c r="P34" s="122">
        <v>9.1824960397083724E-2</v>
      </c>
      <c r="Q34" s="123">
        <f t="shared" si="8"/>
        <v>1057.1740598572201</v>
      </c>
      <c r="R34" s="124">
        <f t="shared" si="9"/>
        <v>3.8566483366775164E-2</v>
      </c>
      <c r="S34" s="125">
        <f t="shared" si="10"/>
        <v>61.373004704617856</v>
      </c>
      <c r="T34" s="126">
        <f t="shared" si="16"/>
        <v>1118.5470645618379</v>
      </c>
      <c r="U34" s="84"/>
      <c r="V34" s="128">
        <v>2052</v>
      </c>
      <c r="W34" s="120">
        <v>1591.356</v>
      </c>
      <c r="X34" s="121">
        <v>2.5170810948981432</v>
      </c>
      <c r="Y34" s="122">
        <v>9.1824960397083724E-2</v>
      </c>
      <c r="Z34" s="123">
        <f t="shared" si="12"/>
        <v>528.58702992861004</v>
      </c>
      <c r="AA34" s="124">
        <f t="shared" si="0"/>
        <v>1.9283241683387582E-2</v>
      </c>
      <c r="AB34" s="125">
        <f t="shared" si="1"/>
        <v>30.686502352308928</v>
      </c>
      <c r="AC34" s="126">
        <f t="shared" si="17"/>
        <v>559.27353228091897</v>
      </c>
      <c r="AD34" s="84"/>
      <c r="AE34" s="128">
        <v>2052</v>
      </c>
      <c r="AF34" s="120">
        <v>1591.356</v>
      </c>
      <c r="AG34" s="121">
        <v>2.5170810948981432</v>
      </c>
      <c r="AH34" s="122">
        <v>9.1824960397083724E-2</v>
      </c>
      <c r="AI34" s="123">
        <f t="shared" si="2"/>
        <v>604.09946277555434</v>
      </c>
      <c r="AJ34" s="124">
        <f t="shared" si="3"/>
        <v>2.2037990495300093E-2</v>
      </c>
      <c r="AK34" s="125">
        <f t="shared" si="4"/>
        <v>35.070288402638774</v>
      </c>
      <c r="AL34" s="126">
        <f t="shared" si="18"/>
        <v>639.16975117819311</v>
      </c>
      <c r="AM34" s="84"/>
      <c r="AN34" s="72">
        <v>2052</v>
      </c>
      <c r="AO34" s="85">
        <v>1591.356</v>
      </c>
      <c r="AP34" s="83">
        <v>2.5170810948981432</v>
      </c>
      <c r="AQ34" s="70">
        <v>9.1824960397083724E-2</v>
      </c>
      <c r="AR34" s="112">
        <f t="shared" si="5"/>
        <v>855.80757226536866</v>
      </c>
      <c r="AS34" s="68">
        <f t="shared" si="6"/>
        <v>3.1220486535008467E-2</v>
      </c>
      <c r="AT34" s="80">
        <f t="shared" si="7"/>
        <v>49.682908570404933</v>
      </c>
      <c r="AU34" s="115">
        <f t="shared" si="19"/>
        <v>905.49048083577361</v>
      </c>
      <c r="AV34" s="45"/>
      <c r="AW34" s="45"/>
      <c r="AX34" s="45"/>
      <c r="AY34" s="45"/>
      <c r="AZ34" s="45"/>
      <c r="BA34" s="45"/>
      <c r="BB34" s="45"/>
      <c r="BC34" s="45"/>
    </row>
    <row r="35" spans="1:55" ht="17" thickBot="1" x14ac:dyDescent="0.25">
      <c r="A35" s="45"/>
      <c r="B35" s="45"/>
      <c r="C35" s="45"/>
      <c r="D35" s="45"/>
      <c r="E35" s="45"/>
      <c r="F35" s="45"/>
      <c r="G35" s="45"/>
      <c r="H35" s="45"/>
      <c r="I35" s="45"/>
      <c r="J35" s="45"/>
      <c r="K35" s="51"/>
      <c r="L35" s="45"/>
      <c r="M35" s="128">
        <v>2053</v>
      </c>
      <c r="N35" s="120">
        <v>1607.26956</v>
      </c>
      <c r="O35" s="121">
        <v>2.5800081222705966</v>
      </c>
      <c r="P35" s="122">
        <v>8.723371237722953E-2</v>
      </c>
      <c r="Q35" s="123">
        <f t="shared" si="8"/>
        <v>1083.6034113536505</v>
      </c>
      <c r="R35" s="124">
        <f t="shared" si="9"/>
        <v>3.6638159198436403E-2</v>
      </c>
      <c r="S35" s="125">
        <f t="shared" si="10"/>
        <v>58.88739801408083</v>
      </c>
      <c r="T35" s="126">
        <f t="shared" si="16"/>
        <v>1142.4908093677313</v>
      </c>
      <c r="U35" s="84"/>
      <c r="V35" s="128">
        <v>2053</v>
      </c>
      <c r="W35" s="120">
        <v>1607.26956</v>
      </c>
      <c r="X35" s="121">
        <v>2.5800081222705966</v>
      </c>
      <c r="Y35" s="122">
        <v>8.723371237722953E-2</v>
      </c>
      <c r="Z35" s="123">
        <f t="shared" si="12"/>
        <v>541.80170567682524</v>
      </c>
      <c r="AA35" s="124">
        <f t="shared" si="0"/>
        <v>1.8319079599218201E-2</v>
      </c>
      <c r="AB35" s="125">
        <f t="shared" si="1"/>
        <v>29.443699007040415</v>
      </c>
      <c r="AC35" s="126">
        <f t="shared" si="17"/>
        <v>571.24540468386567</v>
      </c>
      <c r="AD35" s="84"/>
      <c r="AE35" s="128">
        <v>2053</v>
      </c>
      <c r="AF35" s="120">
        <v>1607.26956</v>
      </c>
      <c r="AG35" s="121">
        <v>2.5800081222705966</v>
      </c>
      <c r="AH35" s="122">
        <v>8.723371237722953E-2</v>
      </c>
      <c r="AI35" s="123">
        <f t="shared" si="2"/>
        <v>619.20194934494316</v>
      </c>
      <c r="AJ35" s="124">
        <f t="shared" si="3"/>
        <v>2.0936090970535087E-2</v>
      </c>
      <c r="AK35" s="125">
        <f t="shared" si="4"/>
        <v>33.649941722331903</v>
      </c>
      <c r="AL35" s="126">
        <f t="shared" si="18"/>
        <v>652.85189106727512</v>
      </c>
      <c r="AM35" s="84"/>
      <c r="AN35" s="73">
        <v>2053</v>
      </c>
      <c r="AO35" s="82">
        <v>1607.26956</v>
      </c>
      <c r="AP35" s="83">
        <v>2.5800081222705966</v>
      </c>
      <c r="AQ35" s="70">
        <v>8.723371237722953E-2</v>
      </c>
      <c r="AR35" s="112">
        <f t="shared" si="5"/>
        <v>877.20276157200283</v>
      </c>
      <c r="AS35" s="68">
        <f t="shared" si="6"/>
        <v>2.965946220825804E-2</v>
      </c>
      <c r="AT35" s="80">
        <f t="shared" si="7"/>
        <v>47.670750773303524</v>
      </c>
      <c r="AU35" s="116">
        <f t="shared" si="19"/>
        <v>924.87351234530638</v>
      </c>
      <c r="AV35" s="45"/>
      <c r="AW35" s="45"/>
      <c r="AX35" s="45"/>
      <c r="AY35" s="45"/>
      <c r="AZ35" s="45"/>
      <c r="BA35" s="45"/>
      <c r="BB35" s="45"/>
      <c r="BC35" s="45"/>
    </row>
    <row r="36" spans="1:55" ht="17" thickBot="1" x14ac:dyDescent="0.25">
      <c r="A36" s="45"/>
      <c r="B36" s="45"/>
      <c r="C36" s="45"/>
      <c r="D36" s="45"/>
      <c r="E36" s="45"/>
      <c r="F36" s="45"/>
      <c r="G36" s="45"/>
      <c r="H36" s="45"/>
      <c r="I36" s="45"/>
      <c r="J36" s="45"/>
      <c r="K36" s="51"/>
      <c r="L36" s="45"/>
      <c r="M36" s="128">
        <v>2054</v>
      </c>
      <c r="N36" s="120">
        <v>1623.3422556</v>
      </c>
      <c r="O36" s="121">
        <v>2.6445083253273611</v>
      </c>
      <c r="P36" s="122">
        <v>8.287202675836805E-2</v>
      </c>
      <c r="Q36" s="123">
        <f t="shared" si="8"/>
        <v>1110.6934966374918</v>
      </c>
      <c r="R36" s="124">
        <f t="shared" si="9"/>
        <v>3.4806251238514586E-2</v>
      </c>
      <c r="S36" s="125">
        <f t="shared" si="10"/>
        <v>56.502458394510562</v>
      </c>
      <c r="T36" s="126">
        <f t="shared" si="16"/>
        <v>1167.1959550320023</v>
      </c>
      <c r="U36" s="84"/>
      <c r="V36" s="128">
        <v>2054</v>
      </c>
      <c r="W36" s="120">
        <v>1623.3422556</v>
      </c>
      <c r="X36" s="121">
        <v>2.6445083253273611</v>
      </c>
      <c r="Y36" s="122">
        <v>8.287202675836805E-2</v>
      </c>
      <c r="Z36" s="123">
        <f t="shared" si="12"/>
        <v>555.34674831874588</v>
      </c>
      <c r="AA36" s="124">
        <f t="shared" si="0"/>
        <v>1.7403125619257293E-2</v>
      </c>
      <c r="AB36" s="125">
        <f t="shared" si="1"/>
        <v>28.251229197255281</v>
      </c>
      <c r="AC36" s="126">
        <f t="shared" si="17"/>
        <v>583.59797751600115</v>
      </c>
      <c r="AD36" s="84"/>
      <c r="AE36" s="128">
        <v>2054</v>
      </c>
      <c r="AF36" s="120">
        <v>1623.3422556</v>
      </c>
      <c r="AG36" s="121">
        <v>2.6445083253273611</v>
      </c>
      <c r="AH36" s="122">
        <v>8.287202675836805E-2</v>
      </c>
      <c r="AI36" s="123">
        <f t="shared" si="2"/>
        <v>634.68199807856672</v>
      </c>
      <c r="AJ36" s="124">
        <f t="shared" si="3"/>
        <v>1.9889286422008334E-2</v>
      </c>
      <c r="AK36" s="125">
        <f t="shared" si="4"/>
        <v>32.287119082577462</v>
      </c>
      <c r="AL36" s="126">
        <f t="shared" si="18"/>
        <v>666.96911716114414</v>
      </c>
      <c r="AM36" s="84"/>
      <c r="AN36" s="73">
        <v>2054</v>
      </c>
      <c r="AO36" s="82">
        <v>1623.3422556</v>
      </c>
      <c r="AP36" s="83">
        <v>2.6445083253273611</v>
      </c>
      <c r="AQ36" s="70">
        <v>8.287202675836805E-2</v>
      </c>
      <c r="AR36" s="112">
        <f t="shared" si="5"/>
        <v>899.13283061130278</v>
      </c>
      <c r="AS36" s="68">
        <f t="shared" si="6"/>
        <v>2.8176489097845137E-2</v>
      </c>
      <c r="AT36" s="80">
        <f t="shared" si="7"/>
        <v>45.740085366984736</v>
      </c>
      <c r="AU36" s="116">
        <f t="shared" si="19"/>
        <v>944.87291597828755</v>
      </c>
      <c r="AV36" s="45"/>
      <c r="AW36" s="45"/>
      <c r="AX36" s="45"/>
      <c r="AY36" s="45"/>
      <c r="AZ36" s="45"/>
      <c r="BA36" s="45"/>
      <c r="BB36" s="45"/>
      <c r="BC36" s="45"/>
    </row>
    <row r="37" spans="1:55" ht="17" thickBot="1" x14ac:dyDescent="0.25">
      <c r="A37" s="45"/>
      <c r="B37" s="45"/>
      <c r="C37" s="45"/>
      <c r="D37" s="45"/>
      <c r="E37" s="45"/>
      <c r="F37" s="45"/>
      <c r="G37" s="45"/>
      <c r="H37" s="45"/>
      <c r="I37" s="45"/>
      <c r="J37" s="45"/>
      <c r="K37" s="51"/>
      <c r="L37" s="45"/>
      <c r="M37" s="128">
        <v>2055</v>
      </c>
      <c r="N37" s="120">
        <v>1639.5756781560001</v>
      </c>
      <c r="O37" s="121">
        <v>2.7106210334605447</v>
      </c>
      <c r="P37" s="122">
        <v>7.8728425420449638E-2</v>
      </c>
      <c r="Q37" s="123">
        <f t="shared" si="8"/>
        <v>1138.4608340534287</v>
      </c>
      <c r="R37" s="124">
        <f t="shared" si="9"/>
        <v>3.306593867658885E-2</v>
      </c>
      <c r="S37" s="125">
        <f t="shared" si="10"/>
        <v>54.214108829532876</v>
      </c>
      <c r="T37" s="126">
        <f t="shared" si="16"/>
        <v>1192.6749428829617</v>
      </c>
      <c r="U37" s="84"/>
      <c r="V37" s="128">
        <v>2055</v>
      </c>
      <c r="W37" s="120">
        <v>1639.5756781560001</v>
      </c>
      <c r="X37" s="121">
        <v>2.7106210334605447</v>
      </c>
      <c r="Y37" s="122">
        <v>7.8728425420449638E-2</v>
      </c>
      <c r="Z37" s="123">
        <f t="shared" si="12"/>
        <v>569.23041702671435</v>
      </c>
      <c r="AA37" s="124">
        <f t="shared" si="0"/>
        <v>1.6532969338294425E-2</v>
      </c>
      <c r="AB37" s="125">
        <f t="shared" si="1"/>
        <v>27.107054414766438</v>
      </c>
      <c r="AC37" s="126">
        <f t="shared" si="17"/>
        <v>596.33747144148083</v>
      </c>
      <c r="AD37" s="84"/>
      <c r="AE37" s="128">
        <v>2055</v>
      </c>
      <c r="AF37" s="120">
        <v>1639.5756781560001</v>
      </c>
      <c r="AG37" s="121">
        <v>2.7106210334605447</v>
      </c>
      <c r="AH37" s="122">
        <v>7.8728425420449638E-2</v>
      </c>
      <c r="AI37" s="123">
        <f t="shared" si="2"/>
        <v>650.54904803053068</v>
      </c>
      <c r="AJ37" s="124">
        <f t="shared" si="3"/>
        <v>1.8894822100907913E-2</v>
      </c>
      <c r="AK37" s="125">
        <f t="shared" si="4"/>
        <v>30.979490759733068</v>
      </c>
      <c r="AL37" s="126">
        <f t="shared" si="18"/>
        <v>681.52853879026372</v>
      </c>
      <c r="AM37" s="84"/>
      <c r="AN37" s="73">
        <v>2055</v>
      </c>
      <c r="AO37" s="82">
        <v>1639.5756781560001</v>
      </c>
      <c r="AP37" s="83">
        <v>2.7106210334605447</v>
      </c>
      <c r="AQ37" s="70">
        <v>7.8728425420449638E-2</v>
      </c>
      <c r="AR37" s="112">
        <f t="shared" si="5"/>
        <v>921.61115137658521</v>
      </c>
      <c r="AS37" s="68">
        <f t="shared" si="6"/>
        <v>2.6767664642952875E-2</v>
      </c>
      <c r="AT37" s="80">
        <f t="shared" si="7"/>
        <v>43.887611909621846</v>
      </c>
      <c r="AU37" s="116">
        <f t="shared" si="19"/>
        <v>965.49876328620701</v>
      </c>
      <c r="AV37" s="45"/>
      <c r="AW37" s="45"/>
      <c r="AX37" s="45"/>
      <c r="AY37" s="45"/>
      <c r="AZ37" s="45"/>
      <c r="BA37" s="45"/>
      <c r="BB37" s="45"/>
      <c r="BC37" s="45"/>
    </row>
    <row r="38" spans="1:55" ht="17" thickBot="1" x14ac:dyDescent="0.25">
      <c r="A38" s="45"/>
      <c r="B38" s="45"/>
      <c r="C38" s="45"/>
      <c r="D38" s="45"/>
      <c r="E38" s="45"/>
      <c r="F38" s="45"/>
      <c r="G38" s="45"/>
      <c r="H38" s="45"/>
      <c r="I38" s="45"/>
      <c r="J38" s="45"/>
      <c r="K38" s="51"/>
      <c r="L38" s="45"/>
      <c r="M38" s="128">
        <v>2056</v>
      </c>
      <c r="N38" s="120">
        <v>1655.9714349375602</v>
      </c>
      <c r="O38" s="121">
        <v>2.7783865592970582</v>
      </c>
      <c r="P38" s="122">
        <v>7.4792004149427146E-2</v>
      </c>
      <c r="Q38" s="123">
        <f t="shared" si="8"/>
        <v>1166.9223549047645</v>
      </c>
      <c r="R38" s="124">
        <f t="shared" si="9"/>
        <v>3.1412641742759401E-2</v>
      </c>
      <c r="S38" s="125">
        <f t="shared" si="10"/>
        <v>52.018437421936788</v>
      </c>
      <c r="T38" s="126">
        <f t="shared" si="16"/>
        <v>1218.9407923267013</v>
      </c>
      <c r="U38" s="84"/>
      <c r="V38" s="128">
        <v>2056</v>
      </c>
      <c r="W38" s="120">
        <v>1655.9714349375602</v>
      </c>
      <c r="X38" s="121">
        <v>2.7783865592970582</v>
      </c>
      <c r="Y38" s="122">
        <v>7.4792004149427146E-2</v>
      </c>
      <c r="Z38" s="123">
        <f t="shared" si="12"/>
        <v>583.46117745238223</v>
      </c>
      <c r="AA38" s="124">
        <f t="shared" si="0"/>
        <v>1.57063208713797E-2</v>
      </c>
      <c r="AB38" s="125">
        <f t="shared" si="1"/>
        <v>26.009218710968394</v>
      </c>
      <c r="AC38" s="126">
        <f t="shared" si="17"/>
        <v>609.47039616335064</v>
      </c>
      <c r="AD38" s="84"/>
      <c r="AE38" s="128">
        <v>2056</v>
      </c>
      <c r="AF38" s="120">
        <v>1655.9714349375602</v>
      </c>
      <c r="AG38" s="121">
        <v>2.7783865592970582</v>
      </c>
      <c r="AH38" s="122">
        <v>7.4792004149427146E-2</v>
      </c>
      <c r="AI38" s="123">
        <f t="shared" si="2"/>
        <v>666.81277423129393</v>
      </c>
      <c r="AJ38" s="124">
        <f t="shared" si="3"/>
        <v>1.7950080995862514E-2</v>
      </c>
      <c r="AK38" s="125">
        <f t="shared" si="4"/>
        <v>29.724821383963878</v>
      </c>
      <c r="AL38" s="126">
        <f t="shared" si="18"/>
        <v>696.53759561525783</v>
      </c>
      <c r="AM38" s="84"/>
      <c r="AN38" s="73">
        <v>2056</v>
      </c>
      <c r="AO38" s="82">
        <v>1655.9714349375602</v>
      </c>
      <c r="AP38" s="83">
        <v>2.7783865592970582</v>
      </c>
      <c r="AQ38" s="70">
        <v>7.4792004149427146E-2</v>
      </c>
      <c r="AR38" s="112">
        <f t="shared" si="5"/>
        <v>944.65143016099978</v>
      </c>
      <c r="AS38" s="68">
        <f t="shared" si="6"/>
        <v>2.5429281410805232E-2</v>
      </c>
      <c r="AT38" s="80">
        <f t="shared" si="7"/>
        <v>42.110163627282162</v>
      </c>
      <c r="AU38" s="116">
        <f t="shared" si="19"/>
        <v>986.76159378828197</v>
      </c>
      <c r="AV38" s="45"/>
      <c r="AW38" s="45"/>
      <c r="AX38" s="45"/>
      <c r="AY38" s="45"/>
      <c r="AZ38" s="45"/>
      <c r="BA38" s="45"/>
      <c r="BB38" s="45"/>
      <c r="BC38" s="45"/>
    </row>
    <row r="39" spans="1:55" x14ac:dyDescent="0.2">
      <c r="A39" s="45"/>
      <c r="B39" s="45"/>
      <c r="C39" s="45"/>
      <c r="D39" s="45"/>
      <c r="E39" s="45"/>
      <c r="F39" s="45"/>
      <c r="G39" s="45"/>
      <c r="H39" s="45"/>
      <c r="I39" s="45"/>
      <c r="J39" s="171"/>
      <c r="K39" s="51"/>
      <c r="L39" s="45"/>
      <c r="M39" s="128">
        <v>2057</v>
      </c>
      <c r="N39" s="120">
        <v>1672.5311492869357</v>
      </c>
      <c r="O39" s="121">
        <v>2.8478462232794843</v>
      </c>
      <c r="P39" s="122">
        <v>7.1052403941955791E-2</v>
      </c>
      <c r="Q39" s="123">
        <f t="shared" si="8"/>
        <v>1196.0954137773833</v>
      </c>
      <c r="R39" s="124">
        <f t="shared" si="9"/>
        <v>2.9842009655621431E-2</v>
      </c>
      <c r="S39" s="125">
        <f t="shared" si="10"/>
        <v>49.911690706348345</v>
      </c>
      <c r="T39" s="126">
        <f t="shared" si="16"/>
        <v>1246.0071044837316</v>
      </c>
      <c r="U39" s="81"/>
      <c r="V39" s="128">
        <v>2057</v>
      </c>
      <c r="W39" s="120">
        <v>1672.5311492869357</v>
      </c>
      <c r="X39" s="121">
        <v>2.8478462232794843</v>
      </c>
      <c r="Y39" s="122">
        <v>7.1052403941955791E-2</v>
      </c>
      <c r="Z39" s="123">
        <f t="shared" si="12"/>
        <v>598.04770688869166</v>
      </c>
      <c r="AA39" s="124">
        <f t="shared" si="0"/>
        <v>1.4921004827810716E-2</v>
      </c>
      <c r="AB39" s="125">
        <f t="shared" si="1"/>
        <v>24.955845353174173</v>
      </c>
      <c r="AC39" s="126">
        <f t="shared" si="17"/>
        <v>623.0035522418658</v>
      </c>
      <c r="AD39" s="81"/>
      <c r="AE39" s="128">
        <v>2057</v>
      </c>
      <c r="AF39" s="120">
        <v>1672.5311492869357</v>
      </c>
      <c r="AG39" s="121">
        <v>2.8478462232794843</v>
      </c>
      <c r="AH39" s="122">
        <v>7.1052403941955791E-2</v>
      </c>
      <c r="AI39" s="123">
        <f t="shared" si="2"/>
        <v>683.48309358707627</v>
      </c>
      <c r="AJ39" s="124">
        <f t="shared" si="3"/>
        <v>1.7052576946069389E-2</v>
      </c>
      <c r="AK39" s="125">
        <f t="shared" si="4"/>
        <v>28.520966117913339</v>
      </c>
      <c r="AL39" s="126">
        <f t="shared" si="18"/>
        <v>712.00405970498957</v>
      </c>
      <c r="AM39" s="81"/>
      <c r="AN39" s="73">
        <v>2057</v>
      </c>
      <c r="AO39" s="82">
        <v>1672.5311492869357</v>
      </c>
      <c r="AP39" s="83">
        <v>2.8478462232794843</v>
      </c>
      <c r="AQ39" s="70">
        <v>7.1052403941955791E-2</v>
      </c>
      <c r="AR39" s="112">
        <f t="shared" si="5"/>
        <v>968.26771591502472</v>
      </c>
      <c r="AS39" s="68">
        <f t="shared" si="6"/>
        <v>2.4157817340264971E-2</v>
      </c>
      <c r="AT39" s="80">
        <f t="shared" si="7"/>
        <v>40.404702000377235</v>
      </c>
      <c r="AU39" s="116">
        <f t="shared" si="19"/>
        <v>1008.672417915402</v>
      </c>
      <c r="AV39" s="45"/>
      <c r="AW39" s="45"/>
      <c r="AX39" s="45"/>
      <c r="AY39" s="45"/>
      <c r="AZ39" s="45"/>
      <c r="BA39" s="45"/>
      <c r="BB39" s="45"/>
      <c r="BC39" s="45"/>
    </row>
    <row r="40" spans="1:55" x14ac:dyDescent="0.2">
      <c r="A40" s="45"/>
      <c r="B40" s="45"/>
      <c r="C40" s="45"/>
      <c r="D40" s="45"/>
      <c r="E40" s="45"/>
      <c r="F40" s="45"/>
      <c r="G40" s="45"/>
      <c r="H40" s="45"/>
      <c r="I40" s="45"/>
      <c r="J40" s="171"/>
      <c r="K40" s="45"/>
      <c r="L40" s="45"/>
      <c r="M40" s="64"/>
      <c r="N40" s="64"/>
      <c r="O40" s="64"/>
      <c r="P40" s="64"/>
      <c r="Q40" s="64"/>
      <c r="R40" s="64"/>
      <c r="S40" s="86"/>
      <c r="T40" s="86"/>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45"/>
      <c r="AW40" s="45"/>
      <c r="AX40" s="45"/>
      <c r="AY40" s="45"/>
      <c r="AZ40" s="45"/>
      <c r="BA40" s="45"/>
      <c r="BB40" s="45"/>
      <c r="BC40" s="45"/>
    </row>
    <row r="41" spans="1:55" x14ac:dyDescent="0.2">
      <c r="A41" s="45"/>
      <c r="B41" s="45"/>
      <c r="C41" s="45"/>
      <c r="D41" s="45"/>
      <c r="E41" s="45"/>
      <c r="F41" s="45"/>
      <c r="G41" s="45"/>
      <c r="H41" s="45"/>
      <c r="I41" s="171"/>
      <c r="J41" s="171"/>
      <c r="K41" s="45"/>
      <c r="L41" s="45"/>
      <c r="M41" s="91"/>
      <c r="N41" s="87"/>
      <c r="O41" s="64"/>
      <c r="P41" s="64"/>
      <c r="Q41" s="64"/>
      <c r="R41" s="64"/>
      <c r="S41" s="64"/>
      <c r="T41" s="64"/>
      <c r="U41" s="88"/>
      <c r="V41" s="88"/>
      <c r="W41" s="64"/>
      <c r="X41" s="64"/>
      <c r="Y41" s="64"/>
      <c r="Z41" s="64"/>
      <c r="AA41" s="64"/>
      <c r="AB41" s="64"/>
      <c r="AC41" s="64"/>
      <c r="AD41" s="88"/>
      <c r="AE41" s="88"/>
      <c r="AF41" s="64"/>
      <c r="AG41" s="64"/>
      <c r="AH41" s="64"/>
      <c r="AI41" s="64"/>
      <c r="AJ41" s="64"/>
      <c r="AK41" s="64"/>
      <c r="AL41" s="64"/>
      <c r="AM41" s="88"/>
      <c r="AN41" s="88"/>
      <c r="AO41" s="64"/>
      <c r="AP41" s="64"/>
      <c r="AQ41" s="64"/>
      <c r="AR41" s="64"/>
      <c r="AS41" s="64"/>
      <c r="AT41" s="64"/>
      <c r="AU41" s="64"/>
      <c r="AV41" s="45"/>
      <c r="AW41" s="45"/>
      <c r="AX41" s="45"/>
      <c r="AY41" s="45"/>
      <c r="AZ41" s="45"/>
      <c r="BA41" s="45"/>
      <c r="BB41" s="45"/>
      <c r="BC41" s="45"/>
    </row>
    <row r="42" spans="1:55" x14ac:dyDescent="0.2">
      <c r="A42" s="45"/>
      <c r="B42" s="171" t="s">
        <v>78</v>
      </c>
      <c r="C42" s="171"/>
      <c r="D42" s="171"/>
      <c r="E42" s="171"/>
      <c r="F42" s="171"/>
      <c r="G42" s="171"/>
      <c r="H42" s="171"/>
      <c r="I42" s="171"/>
      <c r="J42" s="45"/>
      <c r="K42" s="45"/>
      <c r="L42" s="45"/>
      <c r="M42" s="92"/>
      <c r="N42" s="89"/>
      <c r="O42" s="89"/>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45"/>
      <c r="AW42" s="45"/>
      <c r="AX42" s="45"/>
      <c r="AY42" s="45"/>
      <c r="AZ42" s="45"/>
      <c r="BA42" s="45"/>
      <c r="BB42" s="45"/>
      <c r="BC42" s="45"/>
    </row>
    <row r="43" spans="1:55" x14ac:dyDescent="0.2">
      <c r="A43" s="45"/>
      <c r="B43" s="171" t="s">
        <v>86</v>
      </c>
      <c r="C43" s="172"/>
      <c r="D43" s="172"/>
      <c r="E43" s="172"/>
      <c r="F43" s="172"/>
      <c r="G43" s="173"/>
      <c r="H43" s="171"/>
      <c r="I43" s="171"/>
      <c r="J43" s="45"/>
      <c r="K43" s="45"/>
      <c r="L43" s="45"/>
      <c r="M43" s="92"/>
      <c r="N43" s="89"/>
      <c r="O43" s="89"/>
      <c r="P43" s="89"/>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45"/>
      <c r="AW43" s="45"/>
      <c r="AX43" s="45"/>
      <c r="AY43" s="45"/>
      <c r="AZ43" s="45"/>
      <c r="BA43" s="45"/>
      <c r="BB43" s="45"/>
      <c r="BC43" s="45"/>
    </row>
    <row r="44" spans="1:55" x14ac:dyDescent="0.2">
      <c r="A44" s="45"/>
      <c r="B44" s="101" t="s">
        <v>85</v>
      </c>
      <c r="C44" s="58"/>
      <c r="D44" s="60"/>
      <c r="E44" s="60"/>
      <c r="F44" s="60"/>
      <c r="G44" s="56"/>
      <c r="H44" s="56"/>
      <c r="I44" s="45"/>
      <c r="J44" s="45"/>
      <c r="K44" s="56"/>
      <c r="L44" s="45"/>
      <c r="M44" s="92"/>
      <c r="N44" s="89"/>
      <c r="O44" s="89"/>
      <c r="P44" s="89"/>
      <c r="Q44" s="89"/>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45"/>
      <c r="AW44" s="45"/>
      <c r="AX44" s="45"/>
      <c r="AY44" s="45"/>
      <c r="AZ44" s="45"/>
      <c r="BA44" s="45"/>
      <c r="BB44" s="45"/>
      <c r="BC44" s="45"/>
    </row>
    <row r="45" spans="1:55" x14ac:dyDescent="0.2">
      <c r="A45" s="45"/>
      <c r="B45" s="45" t="s">
        <v>117</v>
      </c>
      <c r="C45" s="45"/>
      <c r="D45" s="45"/>
      <c r="E45" s="45"/>
      <c r="F45" s="45"/>
      <c r="G45" s="45"/>
      <c r="H45" s="45"/>
      <c r="I45" s="45"/>
      <c r="J45" s="45"/>
      <c r="K45" s="56"/>
      <c r="L45" s="45"/>
      <c r="M45" s="92"/>
      <c r="N45" s="89"/>
      <c r="O45" s="89"/>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45"/>
      <c r="AW45" s="45"/>
      <c r="AX45" s="45"/>
      <c r="AY45" s="45"/>
      <c r="AZ45" s="45"/>
      <c r="BA45" s="45"/>
      <c r="BB45" s="45"/>
      <c r="BC45" s="45"/>
    </row>
    <row r="46" spans="1:55" x14ac:dyDescent="0.2">
      <c r="A46" s="45"/>
      <c r="B46" s="45" t="s">
        <v>118</v>
      </c>
      <c r="C46" s="45"/>
      <c r="D46" s="45"/>
      <c r="E46" s="45"/>
      <c r="F46" s="45"/>
      <c r="G46" s="45"/>
      <c r="H46" s="45"/>
      <c r="I46" s="45"/>
      <c r="J46" s="45"/>
      <c r="K46" s="56"/>
      <c r="L46" s="45"/>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45"/>
      <c r="AW46" s="45"/>
      <c r="AX46" s="45"/>
      <c r="AY46" s="45"/>
      <c r="AZ46" s="45"/>
      <c r="BA46" s="45"/>
      <c r="BB46" s="45"/>
      <c r="BC46" s="45"/>
    </row>
    <row r="47" spans="1:55" x14ac:dyDescent="0.2">
      <c r="A47" s="45"/>
      <c r="B47" s="45" t="s">
        <v>99</v>
      </c>
      <c r="C47" s="45"/>
      <c r="D47" s="45"/>
      <c r="E47" s="45"/>
      <c r="F47" s="45"/>
      <c r="G47" s="45"/>
      <c r="H47" s="45"/>
      <c r="I47" s="45"/>
      <c r="J47" s="45"/>
      <c r="K47" s="45"/>
      <c r="L47" s="45"/>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45"/>
      <c r="AW47" s="45"/>
      <c r="AX47" s="45"/>
      <c r="AY47" s="45"/>
      <c r="AZ47" s="45"/>
      <c r="BA47" s="45"/>
      <c r="BB47" s="45"/>
      <c r="BC47" s="45"/>
    </row>
    <row r="48" spans="1:55" x14ac:dyDescent="0.2">
      <c r="A48" s="45"/>
      <c r="B48" s="45"/>
      <c r="C48" s="45"/>
      <c r="D48" s="45"/>
      <c r="E48" s="45"/>
      <c r="F48" s="45"/>
      <c r="G48" s="45"/>
      <c r="H48" s="45"/>
      <c r="I48" s="45"/>
      <c r="J48" s="45"/>
      <c r="K48" s="45"/>
      <c r="L48" s="45"/>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45"/>
      <c r="AW48" s="45"/>
      <c r="AX48" s="45"/>
      <c r="AY48" s="45"/>
      <c r="AZ48" s="45"/>
      <c r="BA48" s="45"/>
      <c r="BB48" s="45"/>
      <c r="BC48" s="45"/>
    </row>
    <row r="49" spans="1:55" x14ac:dyDescent="0.2">
      <c r="A49" s="45"/>
      <c r="B49" s="57" t="s">
        <v>87</v>
      </c>
      <c r="C49" s="45"/>
      <c r="D49" s="45"/>
      <c r="E49" s="45"/>
      <c r="F49" s="45"/>
      <c r="G49" s="45"/>
      <c r="H49" s="45"/>
      <c r="I49" s="45"/>
      <c r="J49" s="61"/>
      <c r="K49" s="45"/>
      <c r="L49" s="45"/>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45"/>
      <c r="AW49" s="45"/>
      <c r="AX49" s="45"/>
      <c r="AY49" s="45"/>
      <c r="AZ49" s="45"/>
      <c r="BA49" s="45"/>
      <c r="BB49" s="45"/>
      <c r="BC49" s="45"/>
    </row>
    <row r="50" spans="1:55" x14ac:dyDescent="0.2">
      <c r="A50" s="45"/>
      <c r="B50" s="63" t="s">
        <v>88</v>
      </c>
      <c r="C50" s="62"/>
      <c r="D50" s="62"/>
      <c r="E50" s="45"/>
      <c r="F50" s="45"/>
      <c r="G50" s="45"/>
      <c r="H50" s="45"/>
      <c r="I50" s="45"/>
      <c r="J50" s="45"/>
      <c r="K50" s="45"/>
      <c r="L50" s="45"/>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45"/>
      <c r="AW50" s="45"/>
      <c r="AX50" s="45"/>
      <c r="AY50" s="45"/>
      <c r="AZ50" s="45"/>
      <c r="BA50" s="45"/>
      <c r="BB50" s="45"/>
      <c r="BC50" s="45"/>
    </row>
    <row r="51" spans="1:55" x14ac:dyDescent="0.2">
      <c r="A51" s="45"/>
      <c r="B51" s="45"/>
      <c r="C51" s="45"/>
      <c r="D51" s="45"/>
      <c r="E51" s="45"/>
      <c r="F51" s="45"/>
      <c r="G51" s="45"/>
      <c r="H51" s="45"/>
      <c r="I51" s="61"/>
      <c r="J51" s="45"/>
      <c r="K51" s="45"/>
      <c r="L51" s="45"/>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45"/>
      <c r="AW51" s="45"/>
      <c r="AX51" s="45"/>
      <c r="AY51" s="45"/>
      <c r="AZ51" s="45"/>
      <c r="BA51" s="45"/>
      <c r="BB51" s="45"/>
      <c r="BC51" s="45"/>
    </row>
    <row r="52" spans="1:55" x14ac:dyDescent="0.2">
      <c r="A52" s="45"/>
      <c r="B52" s="45"/>
      <c r="C52" s="45"/>
      <c r="D52" s="61"/>
      <c r="E52" s="61"/>
      <c r="F52" s="61"/>
      <c r="G52" s="61"/>
      <c r="H52" s="61"/>
      <c r="I52" s="45"/>
      <c r="J52" s="45"/>
      <c r="K52" s="45"/>
      <c r="L52" s="45"/>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45"/>
      <c r="AW52" s="45"/>
      <c r="AX52" s="45"/>
      <c r="AY52" s="45"/>
      <c r="AZ52" s="45"/>
      <c r="BA52" s="45"/>
      <c r="BB52" s="45"/>
      <c r="BC52" s="45"/>
    </row>
    <row r="53" spans="1:55" x14ac:dyDescent="0.2">
      <c r="A53" s="45"/>
      <c r="B53" s="45"/>
      <c r="C53" s="45"/>
      <c r="D53" s="45"/>
      <c r="E53" s="45"/>
      <c r="F53" s="45"/>
      <c r="G53" s="45"/>
      <c r="H53" s="45"/>
      <c r="I53" s="45"/>
      <c r="J53" s="45"/>
      <c r="K53" s="45"/>
      <c r="L53" s="45"/>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45"/>
      <c r="AW53" s="45"/>
      <c r="AX53" s="45"/>
      <c r="AY53" s="45"/>
      <c r="AZ53" s="45"/>
      <c r="BA53" s="45"/>
      <c r="BB53" s="45"/>
      <c r="BC53" s="45"/>
    </row>
    <row r="54" spans="1:55" x14ac:dyDescent="0.2">
      <c r="A54" s="45"/>
      <c r="B54" s="45"/>
      <c r="C54" s="45"/>
      <c r="D54" s="45"/>
      <c r="E54" s="45"/>
      <c r="F54" s="45"/>
      <c r="G54" s="45"/>
      <c r="H54" s="45"/>
      <c r="I54" s="45"/>
      <c r="J54" s="45"/>
      <c r="K54" s="61"/>
      <c r="L54" s="45"/>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45"/>
      <c r="AW54" s="45"/>
      <c r="AX54" s="45"/>
      <c r="AY54" s="45"/>
      <c r="AZ54" s="45"/>
      <c r="BA54" s="45"/>
      <c r="BB54" s="45"/>
      <c r="BC54" s="45"/>
    </row>
    <row r="55" spans="1:55" x14ac:dyDescent="0.2">
      <c r="A55" s="45"/>
      <c r="B55" s="45"/>
      <c r="C55" s="45"/>
      <c r="D55" s="45"/>
      <c r="E55" s="45"/>
      <c r="F55" s="45"/>
      <c r="G55" s="45"/>
      <c r="H55" s="45"/>
      <c r="I55" s="45"/>
      <c r="J55" s="45"/>
      <c r="K55" s="45"/>
      <c r="L55" s="45"/>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45"/>
      <c r="AW55" s="45"/>
      <c r="AX55" s="45"/>
      <c r="AY55" s="45"/>
      <c r="AZ55" s="45"/>
      <c r="BA55" s="45"/>
      <c r="BB55" s="45"/>
      <c r="BC55" s="45"/>
    </row>
    <row r="56" spans="1:55" x14ac:dyDescent="0.2">
      <c r="A56" s="45"/>
      <c r="B56" s="45"/>
      <c r="C56" s="45"/>
      <c r="D56" s="45"/>
      <c r="E56" s="45"/>
      <c r="F56" s="45"/>
      <c r="G56" s="45"/>
      <c r="H56" s="45"/>
      <c r="I56" s="45"/>
      <c r="J56" s="45"/>
      <c r="K56" s="45"/>
      <c r="L56" s="45"/>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45"/>
      <c r="AW56" s="45"/>
      <c r="AX56" s="45"/>
      <c r="AY56" s="45"/>
      <c r="AZ56" s="45"/>
      <c r="BA56" s="45"/>
      <c r="BB56" s="45"/>
      <c r="BC56" s="45"/>
    </row>
    <row r="57" spans="1:55" x14ac:dyDescent="0.2">
      <c r="A57" s="45"/>
      <c r="B57" s="45"/>
      <c r="C57" s="61"/>
      <c r="D57" s="45"/>
      <c r="E57" s="45"/>
      <c r="F57" s="45"/>
      <c r="G57" s="45"/>
      <c r="H57" s="45"/>
      <c r="I57" s="45"/>
      <c r="J57" s="45"/>
      <c r="K57" s="45"/>
      <c r="L57" s="45"/>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45"/>
      <c r="AW57" s="45"/>
      <c r="AX57" s="45"/>
      <c r="AY57" s="45"/>
      <c r="AZ57" s="45"/>
      <c r="BA57" s="45"/>
      <c r="BB57" s="45"/>
      <c r="BC57" s="45"/>
    </row>
    <row r="58" spans="1:55" x14ac:dyDescent="0.2">
      <c r="A58" s="45"/>
      <c r="B58" s="45"/>
      <c r="C58" s="45"/>
      <c r="D58" s="45"/>
      <c r="E58" s="45"/>
      <c r="F58" s="45"/>
      <c r="G58" s="45"/>
      <c r="H58" s="45"/>
      <c r="I58" s="45"/>
      <c r="J58" s="45"/>
      <c r="K58" s="45"/>
      <c r="L58" s="45"/>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45"/>
      <c r="AW58" s="45"/>
      <c r="AX58" s="45"/>
      <c r="AY58" s="45"/>
      <c r="AZ58" s="45"/>
      <c r="BA58" s="45"/>
      <c r="BB58" s="45"/>
      <c r="BC58" s="45"/>
    </row>
    <row r="59" spans="1:55" x14ac:dyDescent="0.2">
      <c r="A59" s="45"/>
      <c r="B59" s="45"/>
      <c r="C59" s="45"/>
      <c r="D59" s="45"/>
      <c r="E59" s="45"/>
      <c r="F59" s="45"/>
      <c r="G59" s="45"/>
      <c r="H59" s="45"/>
      <c r="I59" s="45"/>
      <c r="J59" s="45"/>
      <c r="K59" s="45"/>
      <c r="L59" s="45"/>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45"/>
      <c r="AW59" s="45"/>
      <c r="AX59" s="45"/>
      <c r="AY59" s="45"/>
      <c r="AZ59" s="45"/>
      <c r="BA59" s="45"/>
      <c r="BB59" s="45"/>
      <c r="BC59" s="45"/>
    </row>
  </sheetData>
  <mergeCells count="2">
    <mergeCell ref="H8:I8"/>
    <mergeCell ref="F7:J7"/>
  </mergeCells>
  <hyperlinks>
    <hyperlink ref="B50" r:id="rId1" xr:uid="{6368E3FC-E9E1-7A4D-8EBB-8D11323F4A7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3CF74-2D45-3F40-824F-D4F0F86FB8FA}">
  <dimension ref="A1:O51"/>
  <sheetViews>
    <sheetView tabSelected="1" workbookViewId="0">
      <selection activeCell="B3" sqref="B3"/>
    </sheetView>
  </sheetViews>
  <sheetFormatPr baseColWidth="10" defaultRowHeight="16" x14ac:dyDescent="0.2"/>
  <cols>
    <col min="5" max="5" width="13" customWidth="1"/>
    <col min="6" max="6" width="15" customWidth="1"/>
    <col min="7" max="7" width="17.1640625" customWidth="1"/>
    <col min="8" max="8" width="15.83203125" customWidth="1"/>
  </cols>
  <sheetData>
    <row r="1" spans="1:15" ht="34" x14ac:dyDescent="0.2">
      <c r="A1" s="102" t="s">
        <v>114</v>
      </c>
      <c r="B1" s="174"/>
      <c r="C1" s="174"/>
      <c r="D1" s="174"/>
      <c r="E1" s="174"/>
      <c r="F1" s="174"/>
      <c r="G1" s="174"/>
      <c r="H1" s="174"/>
      <c r="I1" s="174"/>
      <c r="J1" s="174"/>
      <c r="K1" s="45"/>
      <c r="L1" s="45"/>
      <c r="M1" s="45"/>
      <c r="N1" s="45"/>
      <c r="O1" s="45"/>
    </row>
    <row r="2" spans="1:15" x14ac:dyDescent="0.2">
      <c r="A2" s="52"/>
      <c r="B2" s="153" t="s">
        <v>119</v>
      </c>
      <c r="C2" s="52"/>
      <c r="D2" s="52"/>
      <c r="E2" s="52"/>
      <c r="F2" s="52"/>
      <c r="G2" s="52"/>
      <c r="H2" s="52"/>
      <c r="I2" s="52"/>
      <c r="J2" s="52"/>
      <c r="K2" s="45"/>
      <c r="L2" s="45"/>
      <c r="M2" s="45"/>
      <c r="N2" s="45"/>
      <c r="O2" s="45"/>
    </row>
    <row r="3" spans="1:15" ht="34" x14ac:dyDescent="0.4">
      <c r="A3" s="52"/>
      <c r="B3" s="153" t="s">
        <v>96</v>
      </c>
      <c r="C3" s="52"/>
      <c r="D3" s="52"/>
      <c r="E3" s="52"/>
      <c r="F3" s="52"/>
      <c r="G3" s="52"/>
      <c r="H3" s="175"/>
      <c r="I3" s="176"/>
      <c r="J3" s="176"/>
      <c r="K3" s="45"/>
      <c r="L3" s="45"/>
      <c r="M3" s="45"/>
      <c r="N3" s="45"/>
      <c r="O3" s="45"/>
    </row>
    <row r="4" spans="1:15" ht="72" x14ac:dyDescent="0.4">
      <c r="A4" s="52"/>
      <c r="B4" s="93" t="s">
        <v>89</v>
      </c>
      <c r="C4" s="107">
        <v>25</v>
      </c>
      <c r="D4" s="52"/>
      <c r="E4" s="52"/>
      <c r="F4" s="52"/>
      <c r="G4" s="52"/>
      <c r="H4" s="175"/>
      <c r="I4" s="52"/>
      <c r="J4" s="52"/>
      <c r="K4" s="45"/>
      <c r="L4" s="45"/>
      <c r="M4" s="45"/>
      <c r="N4" s="45"/>
      <c r="O4" s="45"/>
    </row>
    <row r="5" spans="1:15" ht="38" x14ac:dyDescent="0.4">
      <c r="A5" s="52"/>
      <c r="B5" s="94" t="s">
        <v>76</v>
      </c>
      <c r="C5" s="177">
        <v>2.5000000000000001E-2</v>
      </c>
      <c r="D5" s="52"/>
      <c r="E5" s="52"/>
      <c r="F5" s="52"/>
      <c r="G5" s="52"/>
      <c r="H5" s="175"/>
      <c r="I5" s="178"/>
      <c r="J5" s="52"/>
      <c r="K5" s="45"/>
      <c r="L5" s="45"/>
      <c r="M5" s="45"/>
      <c r="N5" s="45"/>
      <c r="O5" s="45"/>
    </row>
    <row r="6" spans="1:15" x14ac:dyDescent="0.2">
      <c r="A6" s="52"/>
      <c r="B6" s="52"/>
      <c r="C6" s="52"/>
      <c r="D6" s="52"/>
      <c r="E6" s="52"/>
      <c r="F6" s="52"/>
      <c r="G6" s="52"/>
      <c r="H6" s="52"/>
      <c r="I6" s="178"/>
      <c r="J6" s="52"/>
      <c r="K6" s="45"/>
      <c r="L6" s="45"/>
      <c r="M6" s="45"/>
      <c r="N6" s="45"/>
      <c r="O6" s="45"/>
    </row>
    <row r="7" spans="1:15" x14ac:dyDescent="0.2">
      <c r="A7" s="52"/>
      <c r="B7" s="52"/>
      <c r="C7" s="52"/>
      <c r="D7" s="52"/>
      <c r="E7" s="187" t="s">
        <v>77</v>
      </c>
      <c r="F7" s="187"/>
      <c r="G7" s="187"/>
      <c r="H7" s="187"/>
      <c r="I7" s="178"/>
      <c r="J7" s="52"/>
      <c r="K7" s="45"/>
      <c r="L7" s="45"/>
      <c r="M7" s="45"/>
      <c r="N7" s="45"/>
      <c r="O7" s="45"/>
    </row>
    <row r="8" spans="1:15" ht="34" x14ac:dyDescent="0.2">
      <c r="A8" s="52"/>
      <c r="B8" s="52"/>
      <c r="C8" s="52"/>
      <c r="D8" s="52"/>
      <c r="E8" s="95" t="s">
        <v>55</v>
      </c>
      <c r="F8" s="95" t="s">
        <v>2</v>
      </c>
      <c r="G8" s="95" t="s">
        <v>56</v>
      </c>
      <c r="H8" s="96" t="s">
        <v>81</v>
      </c>
      <c r="I8" s="178"/>
      <c r="J8" s="52"/>
      <c r="K8" s="45"/>
      <c r="L8" s="45"/>
      <c r="M8" s="45"/>
      <c r="N8" s="45"/>
      <c r="O8" s="45"/>
    </row>
    <row r="9" spans="1:15" ht="136" x14ac:dyDescent="0.2">
      <c r="A9" s="52"/>
      <c r="B9" s="109" t="s">
        <v>78</v>
      </c>
      <c r="C9" s="110" t="s">
        <v>79</v>
      </c>
      <c r="D9" s="110" t="s">
        <v>80</v>
      </c>
      <c r="E9" s="111" t="s">
        <v>93</v>
      </c>
      <c r="F9" s="111" t="s">
        <v>94</v>
      </c>
      <c r="G9" s="111" t="s">
        <v>115</v>
      </c>
      <c r="H9" s="111" t="s">
        <v>97</v>
      </c>
      <c r="I9" s="178"/>
      <c r="J9" s="52"/>
      <c r="K9" s="45"/>
      <c r="L9" s="45"/>
      <c r="M9" s="45"/>
      <c r="N9" s="45"/>
      <c r="O9" s="45"/>
    </row>
    <row r="10" spans="1:15" x14ac:dyDescent="0.2">
      <c r="A10" s="52"/>
      <c r="B10" s="49" t="s">
        <v>98</v>
      </c>
      <c r="C10" s="50" t="s">
        <v>111</v>
      </c>
      <c r="D10" s="50" t="s">
        <v>112</v>
      </c>
      <c r="E10" s="166">
        <f>-'[1]NPV-CdTE'!B33</f>
        <v>10680000</v>
      </c>
      <c r="F10" s="166">
        <f>-'[1]NPV-CdTE'!C33</f>
        <v>1250000</v>
      </c>
      <c r="G10" s="181">
        <v>-1534354.1891904674</v>
      </c>
      <c r="H10" s="53">
        <f>(E10+F10+G10)</f>
        <v>10395645.810809532</v>
      </c>
      <c r="I10" s="52"/>
      <c r="J10" s="178"/>
      <c r="K10" s="45"/>
      <c r="L10" s="45"/>
      <c r="M10" s="45"/>
      <c r="N10" s="45"/>
      <c r="O10" s="45"/>
    </row>
    <row r="11" spans="1:15" x14ac:dyDescent="0.2">
      <c r="A11" s="52"/>
      <c r="B11" s="49" t="s">
        <v>82</v>
      </c>
      <c r="C11" s="50" t="s">
        <v>113</v>
      </c>
      <c r="D11" s="50" t="s">
        <v>112</v>
      </c>
      <c r="E11" s="166">
        <f>-'[1]NPV-Monocell'!B33</f>
        <v>11578000</v>
      </c>
      <c r="F11" s="166">
        <f>-'[1]NPV-Monocell'!C33</f>
        <v>1250000</v>
      </c>
      <c r="G11" s="181">
        <v>-1534354.1891904674</v>
      </c>
      <c r="H11" s="53">
        <f t="shared" ref="H11:H13" si="0">(E11+F11+G11)</f>
        <v>11293645.810809532</v>
      </c>
      <c r="I11" s="52"/>
      <c r="J11" s="178"/>
      <c r="K11" s="45"/>
      <c r="L11" s="45"/>
      <c r="M11" s="45"/>
      <c r="N11" s="45"/>
      <c r="O11" s="45"/>
    </row>
    <row r="12" spans="1:15" ht="20" x14ac:dyDescent="0.2">
      <c r="A12" s="52"/>
      <c r="B12" s="49" t="s">
        <v>83</v>
      </c>
      <c r="C12" s="50" t="s">
        <v>116</v>
      </c>
      <c r="D12" s="50" t="s">
        <v>116</v>
      </c>
      <c r="E12" s="166">
        <f>0</f>
        <v>0</v>
      </c>
      <c r="F12" s="166">
        <v>0</v>
      </c>
      <c r="G12" s="181"/>
      <c r="H12" s="53">
        <f t="shared" si="0"/>
        <v>0</v>
      </c>
      <c r="I12" s="54"/>
      <c r="J12" s="178"/>
      <c r="K12" s="45"/>
      <c r="L12" s="45"/>
      <c r="M12" s="45"/>
      <c r="N12" s="45"/>
      <c r="O12" s="45"/>
    </row>
    <row r="13" spans="1:15" x14ac:dyDescent="0.2">
      <c r="A13" s="52"/>
      <c r="B13" s="49" t="s">
        <v>84</v>
      </c>
      <c r="C13" s="50" t="s">
        <v>116</v>
      </c>
      <c r="D13" s="50" t="s">
        <v>116</v>
      </c>
      <c r="E13" s="166">
        <v>0</v>
      </c>
      <c r="F13" s="166">
        <v>0</v>
      </c>
      <c r="G13" s="181"/>
      <c r="H13" s="53">
        <f t="shared" si="0"/>
        <v>0</v>
      </c>
      <c r="I13" s="52"/>
      <c r="J13" s="178"/>
      <c r="K13" s="45"/>
      <c r="L13" s="45"/>
      <c r="M13" s="45"/>
      <c r="N13" s="45"/>
      <c r="O13" s="45"/>
    </row>
    <row r="14" spans="1:15" x14ac:dyDescent="0.2">
      <c r="A14" s="52"/>
      <c r="B14" s="52"/>
      <c r="C14" s="52"/>
      <c r="D14" s="52"/>
      <c r="E14" s="52"/>
      <c r="F14" s="52"/>
      <c r="G14" s="52"/>
      <c r="H14" s="52"/>
      <c r="I14" s="52"/>
      <c r="J14" s="178"/>
      <c r="K14" s="45"/>
      <c r="L14" s="45"/>
      <c r="M14" s="45"/>
      <c r="N14" s="45"/>
      <c r="O14" s="45"/>
    </row>
    <row r="15" spans="1:15" x14ac:dyDescent="0.2">
      <c r="A15" s="52"/>
      <c r="B15" s="52"/>
      <c r="C15" s="52"/>
      <c r="D15" s="52"/>
      <c r="E15" s="52"/>
      <c r="F15" s="52"/>
      <c r="G15" s="52"/>
      <c r="H15" s="52"/>
      <c r="J15" s="178"/>
      <c r="K15" s="45"/>
      <c r="L15" s="45"/>
      <c r="M15" s="45"/>
      <c r="N15" s="45"/>
      <c r="O15" s="45"/>
    </row>
    <row r="16" spans="1:15" x14ac:dyDescent="0.2">
      <c r="A16" s="52"/>
      <c r="B16" s="52"/>
      <c r="C16" s="52"/>
      <c r="D16" s="52"/>
      <c r="E16" s="52"/>
      <c r="F16" s="52"/>
      <c r="G16" s="52"/>
      <c r="H16" s="52"/>
      <c r="I16" s="178"/>
      <c r="J16" s="52"/>
      <c r="K16" s="45"/>
      <c r="L16" s="45"/>
      <c r="M16" s="45"/>
      <c r="N16" s="45"/>
      <c r="O16" s="45"/>
    </row>
    <row r="17" spans="1:15" x14ac:dyDescent="0.2">
      <c r="A17" s="52"/>
      <c r="B17" s="52"/>
      <c r="C17" s="52"/>
      <c r="D17" s="52"/>
      <c r="E17" s="52"/>
      <c r="F17" s="52"/>
      <c r="G17" s="55"/>
      <c r="H17" s="52"/>
      <c r="I17" s="178"/>
      <c r="J17" s="52"/>
      <c r="K17" s="45"/>
      <c r="L17" s="45"/>
      <c r="M17" s="45"/>
      <c r="N17" s="45"/>
      <c r="O17" s="45"/>
    </row>
    <row r="18" spans="1:15" x14ac:dyDescent="0.2">
      <c r="A18" s="52"/>
      <c r="B18" s="52"/>
      <c r="C18" s="52"/>
      <c r="D18" s="52"/>
      <c r="E18" s="52"/>
      <c r="F18" s="52"/>
      <c r="G18" s="52"/>
      <c r="H18" s="52"/>
      <c r="I18" s="178"/>
      <c r="J18" s="52"/>
      <c r="K18" s="45"/>
      <c r="L18" s="45"/>
      <c r="M18" s="45"/>
      <c r="N18" s="45"/>
      <c r="O18" s="45"/>
    </row>
    <row r="19" spans="1:15" x14ac:dyDescent="0.2">
      <c r="A19" s="52"/>
      <c r="B19" s="52"/>
      <c r="C19" s="52"/>
      <c r="D19" s="52"/>
      <c r="E19" s="52"/>
      <c r="F19" s="52"/>
      <c r="G19" s="52"/>
      <c r="H19" s="52"/>
      <c r="I19" s="178"/>
      <c r="J19" s="52"/>
      <c r="K19" s="45"/>
      <c r="L19" s="45"/>
      <c r="M19" s="45"/>
      <c r="N19" s="45"/>
      <c r="O19" s="45"/>
    </row>
    <row r="20" spans="1:15" x14ac:dyDescent="0.2">
      <c r="A20" s="52"/>
      <c r="B20" s="52"/>
      <c r="C20" s="52"/>
      <c r="D20" s="52"/>
      <c r="E20" s="52"/>
      <c r="F20" s="52"/>
      <c r="G20" s="52"/>
      <c r="H20" s="52"/>
      <c r="I20" s="178"/>
      <c r="J20" s="52"/>
      <c r="K20" s="45"/>
      <c r="L20" s="45"/>
      <c r="M20" s="45"/>
      <c r="N20" s="45"/>
      <c r="O20" s="45"/>
    </row>
    <row r="21" spans="1:15" x14ac:dyDescent="0.2">
      <c r="A21" s="52"/>
      <c r="B21" s="52"/>
      <c r="C21" s="52"/>
      <c r="D21" s="52"/>
      <c r="E21" s="52"/>
      <c r="F21" s="52"/>
      <c r="G21" s="52"/>
      <c r="H21" s="52"/>
      <c r="I21" s="178"/>
      <c r="J21" s="52"/>
      <c r="K21" s="45"/>
      <c r="L21" s="45"/>
      <c r="M21" s="45"/>
      <c r="N21" s="45"/>
      <c r="O21" s="45"/>
    </row>
    <row r="22" spans="1:15" x14ac:dyDescent="0.2">
      <c r="A22" s="52"/>
      <c r="B22" s="52"/>
      <c r="C22" s="52"/>
      <c r="D22" s="52"/>
      <c r="E22" s="52"/>
      <c r="F22" s="52"/>
      <c r="G22" s="52"/>
      <c r="H22" s="52"/>
      <c r="I22" s="178"/>
      <c r="J22" s="52"/>
      <c r="K22" s="45"/>
      <c r="L22" s="45"/>
      <c r="M22" s="45"/>
      <c r="N22" s="45"/>
      <c r="O22" s="45"/>
    </row>
    <row r="23" spans="1:15" x14ac:dyDescent="0.2">
      <c r="A23" s="52"/>
      <c r="B23" s="52"/>
      <c r="C23" s="52"/>
      <c r="D23" s="52"/>
      <c r="E23" s="52"/>
      <c r="F23" s="52"/>
      <c r="G23" s="52"/>
      <c r="H23" s="52"/>
      <c r="I23" s="178"/>
      <c r="J23" s="52"/>
      <c r="K23" s="45"/>
      <c r="L23" s="45"/>
      <c r="M23" s="45"/>
      <c r="N23" s="45"/>
      <c r="O23" s="45"/>
    </row>
    <row r="24" spans="1:15" x14ac:dyDescent="0.2">
      <c r="A24" s="52"/>
      <c r="B24" s="52"/>
      <c r="C24" s="52"/>
      <c r="D24" s="52"/>
      <c r="E24" s="52"/>
      <c r="F24" s="52"/>
      <c r="G24" s="52"/>
      <c r="H24" s="52"/>
      <c r="I24" s="178"/>
      <c r="J24" s="52"/>
      <c r="K24" s="45"/>
      <c r="L24" s="45"/>
      <c r="M24" s="45"/>
      <c r="N24" s="45"/>
      <c r="O24" s="45"/>
    </row>
    <row r="25" spans="1:15" x14ac:dyDescent="0.2">
      <c r="A25" s="52"/>
      <c r="B25" s="52"/>
      <c r="C25" s="52"/>
      <c r="D25" s="52"/>
      <c r="E25" s="52"/>
      <c r="F25" s="52"/>
      <c r="G25" s="52"/>
      <c r="H25" s="52"/>
      <c r="I25" s="178"/>
      <c r="J25" s="52"/>
      <c r="K25" s="45"/>
      <c r="L25" s="45"/>
      <c r="M25" s="45"/>
      <c r="N25" s="45"/>
      <c r="O25" s="45"/>
    </row>
    <row r="26" spans="1:15" x14ac:dyDescent="0.2">
      <c r="A26" s="52"/>
      <c r="B26" s="52"/>
      <c r="C26" s="52"/>
      <c r="D26" s="52"/>
      <c r="E26" s="52"/>
      <c r="F26" s="52"/>
      <c r="G26" s="52"/>
      <c r="H26" s="52"/>
      <c r="I26" s="178"/>
      <c r="J26" s="52"/>
      <c r="K26" s="45"/>
      <c r="L26" s="45"/>
      <c r="M26" s="45"/>
      <c r="N26" s="45"/>
      <c r="O26" s="45"/>
    </row>
    <row r="27" spans="1:15" x14ac:dyDescent="0.2">
      <c r="A27" s="52"/>
      <c r="B27" s="52"/>
      <c r="C27" s="52"/>
      <c r="D27" s="52"/>
      <c r="E27" s="52"/>
      <c r="F27" s="52"/>
      <c r="G27" s="52"/>
      <c r="H27" s="52"/>
      <c r="I27" s="178"/>
      <c r="J27" s="52"/>
      <c r="K27" s="45"/>
      <c r="L27" s="45"/>
      <c r="M27" s="45"/>
      <c r="N27" s="45"/>
      <c r="O27" s="45"/>
    </row>
    <row r="28" spans="1:15" x14ac:dyDescent="0.2">
      <c r="A28" s="52"/>
      <c r="B28" s="52"/>
      <c r="C28" s="52"/>
      <c r="D28" s="52"/>
      <c r="E28" s="52"/>
      <c r="F28" s="52"/>
      <c r="G28" s="52"/>
      <c r="H28" s="52"/>
      <c r="I28" s="178"/>
      <c r="J28" s="52"/>
      <c r="K28" s="45"/>
      <c r="L28" s="45"/>
      <c r="M28" s="45"/>
      <c r="N28" s="45"/>
      <c r="O28" s="45"/>
    </row>
    <row r="29" spans="1:15" x14ac:dyDescent="0.2">
      <c r="A29" s="52"/>
      <c r="B29" s="52"/>
      <c r="C29" s="52"/>
      <c r="D29" s="52"/>
      <c r="E29" s="52"/>
      <c r="F29" s="52"/>
      <c r="G29" s="52"/>
      <c r="H29" s="52"/>
      <c r="I29" s="178"/>
      <c r="J29" s="52"/>
      <c r="K29" s="45"/>
      <c r="L29" s="45"/>
      <c r="M29" s="45"/>
      <c r="N29" s="45"/>
      <c r="O29" s="45"/>
    </row>
    <row r="30" spans="1:15" x14ac:dyDescent="0.2">
      <c r="A30" s="52"/>
      <c r="B30" s="52"/>
      <c r="C30" s="52"/>
      <c r="D30" s="52"/>
      <c r="E30" s="52"/>
      <c r="F30" s="52"/>
      <c r="G30" s="52"/>
      <c r="H30" s="52"/>
      <c r="I30" s="178"/>
      <c r="J30" s="52"/>
      <c r="K30" s="45"/>
      <c r="L30" s="45"/>
      <c r="M30" s="45"/>
      <c r="N30" s="45"/>
      <c r="O30" s="45"/>
    </row>
    <row r="31" spans="1:15" x14ac:dyDescent="0.2">
      <c r="A31" s="52"/>
      <c r="B31" s="52"/>
      <c r="C31" s="52"/>
      <c r="D31" s="52"/>
      <c r="E31" s="52"/>
      <c r="F31" s="52"/>
      <c r="G31" s="52"/>
      <c r="H31" s="52"/>
      <c r="I31" s="178"/>
      <c r="J31" s="52"/>
      <c r="K31" s="45"/>
      <c r="L31" s="45"/>
      <c r="M31" s="45"/>
      <c r="N31" s="45"/>
      <c r="O31" s="45"/>
    </row>
    <row r="32" spans="1:15" x14ac:dyDescent="0.2">
      <c r="A32" s="52"/>
      <c r="B32" s="52"/>
      <c r="C32" s="52"/>
      <c r="D32" s="52"/>
      <c r="E32" s="52"/>
      <c r="F32" s="52"/>
      <c r="G32" s="52"/>
      <c r="H32" s="52"/>
      <c r="I32" s="178"/>
      <c r="J32" s="52"/>
      <c r="K32" s="45"/>
      <c r="L32" s="45"/>
      <c r="M32" s="45"/>
      <c r="N32" s="45"/>
      <c r="O32" s="45"/>
    </row>
    <row r="33" spans="1:15" x14ac:dyDescent="0.2">
      <c r="A33" s="52"/>
      <c r="B33" s="52"/>
      <c r="C33" s="52"/>
      <c r="D33" s="52"/>
      <c r="E33" s="52"/>
      <c r="F33" s="52"/>
      <c r="G33" s="52"/>
      <c r="H33" s="52"/>
      <c r="I33" s="178"/>
      <c r="J33" s="52"/>
      <c r="K33" s="45"/>
      <c r="L33" s="45"/>
      <c r="M33" s="45"/>
      <c r="N33" s="45"/>
      <c r="O33" s="45"/>
    </row>
    <row r="34" spans="1:15" x14ac:dyDescent="0.2">
      <c r="A34" s="52"/>
      <c r="B34" s="52"/>
      <c r="C34" s="52"/>
      <c r="D34" s="52"/>
      <c r="E34" s="52"/>
      <c r="F34" s="52"/>
      <c r="G34" s="52"/>
      <c r="H34" s="52"/>
      <c r="I34" s="178"/>
      <c r="J34" s="52"/>
      <c r="K34" s="45"/>
      <c r="L34" s="45"/>
      <c r="M34" s="45"/>
      <c r="N34" s="45"/>
      <c r="O34" s="45"/>
    </row>
    <row r="35" spans="1:15" x14ac:dyDescent="0.2">
      <c r="A35" s="52"/>
      <c r="B35" s="52"/>
      <c r="C35" s="52"/>
      <c r="D35" s="52"/>
      <c r="E35" s="52"/>
      <c r="F35" s="52"/>
      <c r="G35" s="52"/>
      <c r="H35" s="52"/>
      <c r="I35" s="178"/>
      <c r="J35" s="52"/>
      <c r="K35" s="45"/>
      <c r="L35" s="45"/>
      <c r="M35" s="45"/>
      <c r="N35" s="45"/>
      <c r="O35" s="45"/>
    </row>
    <row r="36" spans="1:15" x14ac:dyDescent="0.2">
      <c r="A36" s="52"/>
      <c r="B36" s="52"/>
      <c r="C36" s="52"/>
      <c r="D36" s="52"/>
      <c r="E36" s="52"/>
      <c r="F36" s="52"/>
      <c r="G36" s="52"/>
      <c r="H36" s="52"/>
      <c r="I36" s="178"/>
      <c r="J36" s="52"/>
      <c r="K36" s="45"/>
      <c r="L36" s="45"/>
      <c r="M36" s="45"/>
      <c r="N36" s="45"/>
      <c r="O36" s="45"/>
    </row>
    <row r="37" spans="1:15" x14ac:dyDescent="0.2">
      <c r="A37" s="52"/>
      <c r="B37" s="52"/>
      <c r="C37" s="52"/>
      <c r="D37" s="52"/>
      <c r="E37" s="52"/>
      <c r="F37" s="52"/>
      <c r="G37" s="52"/>
      <c r="H37" s="52"/>
      <c r="I37" s="178"/>
      <c r="J37" s="52"/>
      <c r="K37" s="45"/>
      <c r="L37" s="45"/>
      <c r="M37" s="45"/>
      <c r="N37" s="45"/>
      <c r="O37" s="45"/>
    </row>
    <row r="38" spans="1:15" x14ac:dyDescent="0.2">
      <c r="A38" s="52"/>
      <c r="B38" s="52"/>
      <c r="C38" s="52"/>
      <c r="D38" s="52"/>
      <c r="E38" s="52"/>
      <c r="F38" s="52"/>
      <c r="G38" s="52"/>
      <c r="H38" s="52"/>
      <c r="I38" s="178"/>
      <c r="J38" s="52"/>
      <c r="K38" s="45"/>
      <c r="L38" s="45"/>
      <c r="M38" s="45"/>
      <c r="N38" s="45"/>
      <c r="O38" s="45"/>
    </row>
    <row r="39" spans="1:15" x14ac:dyDescent="0.2">
      <c r="A39" s="52"/>
      <c r="B39" s="52"/>
      <c r="C39" s="52"/>
      <c r="D39" s="52"/>
      <c r="E39" s="52"/>
      <c r="F39" s="52"/>
      <c r="G39" s="52"/>
      <c r="H39" s="56"/>
      <c r="I39" s="178"/>
      <c r="J39" s="52"/>
      <c r="K39" s="45"/>
      <c r="L39" s="45"/>
      <c r="M39" s="45"/>
      <c r="N39" s="45"/>
      <c r="O39" s="45"/>
    </row>
    <row r="40" spans="1:15" x14ac:dyDescent="0.2">
      <c r="A40" s="52"/>
      <c r="B40" s="52"/>
      <c r="C40" s="52"/>
      <c r="D40" s="52"/>
      <c r="E40" s="52"/>
      <c r="F40" s="52"/>
      <c r="G40" s="52"/>
      <c r="H40" s="56"/>
      <c r="I40" s="52"/>
      <c r="J40" s="52"/>
      <c r="K40" s="45"/>
      <c r="L40" s="45"/>
      <c r="M40" s="45"/>
      <c r="N40" s="45"/>
      <c r="O40" s="45"/>
    </row>
    <row r="41" spans="1:15" x14ac:dyDescent="0.2">
      <c r="A41" s="52"/>
      <c r="B41" s="52"/>
      <c r="C41" s="52"/>
      <c r="D41" s="52"/>
      <c r="E41" s="52"/>
      <c r="F41" s="52"/>
      <c r="G41" s="52"/>
      <c r="H41" s="56"/>
      <c r="I41" s="52"/>
      <c r="J41" s="52"/>
      <c r="K41" s="45"/>
      <c r="L41" s="45"/>
      <c r="M41" s="45"/>
      <c r="N41" s="45"/>
      <c r="O41" s="45"/>
    </row>
    <row r="42" spans="1:15" x14ac:dyDescent="0.2">
      <c r="A42" s="52"/>
      <c r="B42" s="56" t="s">
        <v>78</v>
      </c>
      <c r="C42" s="56"/>
      <c r="D42" s="56"/>
      <c r="E42" s="56"/>
      <c r="F42" s="56"/>
      <c r="G42" s="56"/>
      <c r="H42" s="52"/>
      <c r="I42" s="52"/>
      <c r="J42" s="52"/>
      <c r="K42" s="45"/>
      <c r="L42" s="45"/>
      <c r="M42" s="45"/>
      <c r="N42" s="45"/>
      <c r="O42" s="45"/>
    </row>
    <row r="43" spans="1:15" x14ac:dyDescent="0.2">
      <c r="A43" s="52"/>
      <c r="B43" s="56" t="s">
        <v>86</v>
      </c>
      <c r="C43" s="58"/>
      <c r="D43" s="58"/>
      <c r="E43" s="58"/>
      <c r="F43" s="59"/>
      <c r="G43" s="56"/>
      <c r="H43" s="52"/>
      <c r="I43" s="52"/>
      <c r="J43" s="52"/>
      <c r="K43" s="45"/>
      <c r="L43" s="45"/>
      <c r="M43" s="45"/>
      <c r="N43" s="45"/>
      <c r="O43" s="45"/>
    </row>
    <row r="44" spans="1:15" x14ac:dyDescent="0.2">
      <c r="A44" s="182"/>
      <c r="B44" s="183"/>
      <c r="C44" s="184"/>
      <c r="D44" s="60"/>
      <c r="E44" s="60"/>
      <c r="F44" s="56"/>
      <c r="G44" s="56"/>
      <c r="H44" s="52"/>
      <c r="I44" s="56"/>
      <c r="J44" s="52"/>
      <c r="K44" s="45"/>
      <c r="L44" s="45"/>
      <c r="M44" s="45"/>
      <c r="N44" s="45"/>
      <c r="O44" s="45"/>
    </row>
    <row r="45" spans="1:15" x14ac:dyDescent="0.2">
      <c r="A45" s="182"/>
      <c r="B45" s="183"/>
      <c r="C45" s="182"/>
      <c r="D45" s="52"/>
      <c r="E45" s="52"/>
      <c r="F45" s="52"/>
      <c r="G45" s="52"/>
      <c r="H45" s="52"/>
      <c r="I45" s="56"/>
      <c r="J45" s="52"/>
      <c r="K45" s="45"/>
      <c r="L45" s="45"/>
      <c r="M45" s="45"/>
      <c r="N45" s="45"/>
      <c r="O45" s="45"/>
    </row>
    <row r="46" spans="1:15" x14ac:dyDescent="0.2">
      <c r="A46" s="182"/>
      <c r="B46" s="183"/>
      <c r="C46" s="182"/>
      <c r="D46" s="52"/>
      <c r="E46" s="52"/>
      <c r="F46" s="52"/>
      <c r="G46" s="52"/>
      <c r="H46" s="52"/>
      <c r="I46" s="56"/>
      <c r="J46" s="52"/>
      <c r="K46" s="45"/>
      <c r="L46" s="45"/>
      <c r="M46" s="45"/>
      <c r="N46" s="45"/>
      <c r="O46" s="45"/>
    </row>
    <row r="47" spans="1:15" x14ac:dyDescent="0.2">
      <c r="A47" s="182"/>
      <c r="B47" s="183"/>
      <c r="C47" s="182"/>
      <c r="D47" s="52"/>
      <c r="E47" s="52"/>
      <c r="F47" s="52"/>
      <c r="G47" s="52"/>
      <c r="H47" s="52"/>
      <c r="I47" s="52"/>
      <c r="J47" s="52"/>
      <c r="K47" s="45"/>
      <c r="L47" s="45"/>
      <c r="M47" s="45"/>
      <c r="N47" s="45"/>
      <c r="O47" s="45"/>
    </row>
    <row r="48" spans="1:15" x14ac:dyDescent="0.2">
      <c r="A48" s="52"/>
      <c r="B48" s="101" t="s">
        <v>85</v>
      </c>
      <c r="C48" s="52"/>
      <c r="D48" s="52"/>
      <c r="E48" s="52"/>
      <c r="F48" s="52"/>
      <c r="G48" s="52"/>
      <c r="H48" s="52"/>
      <c r="I48" s="52"/>
      <c r="J48" s="52"/>
      <c r="K48" s="45"/>
      <c r="L48" s="45"/>
      <c r="M48" s="45"/>
      <c r="N48" s="45"/>
      <c r="O48" s="45"/>
    </row>
    <row r="49" spans="1:15" x14ac:dyDescent="0.2">
      <c r="A49" s="52"/>
      <c r="B49" s="45" t="s">
        <v>117</v>
      </c>
      <c r="C49" s="52"/>
      <c r="D49" s="52"/>
      <c r="E49" s="52"/>
      <c r="F49" s="52"/>
      <c r="G49" s="52"/>
      <c r="H49" s="179"/>
      <c r="I49" s="52"/>
      <c r="J49" s="52"/>
      <c r="K49" s="45"/>
      <c r="L49" s="45"/>
      <c r="M49" s="45"/>
      <c r="N49" s="45"/>
      <c r="O49" s="45"/>
    </row>
    <row r="50" spans="1:15" x14ac:dyDescent="0.2">
      <c r="A50" s="52"/>
      <c r="B50" s="45" t="s">
        <v>118</v>
      </c>
      <c r="C50" s="180"/>
      <c r="D50" s="180"/>
      <c r="E50" s="52"/>
      <c r="F50" s="52"/>
      <c r="G50" s="52"/>
      <c r="H50" s="52"/>
      <c r="I50" s="52"/>
      <c r="J50" s="52"/>
      <c r="K50" s="45"/>
      <c r="L50" s="45"/>
      <c r="M50" s="45"/>
      <c r="N50" s="45"/>
      <c r="O50" s="45"/>
    </row>
    <row r="51" spans="1:15" x14ac:dyDescent="0.2">
      <c r="A51" s="45"/>
      <c r="B51" s="52" t="s">
        <v>99</v>
      </c>
      <c r="C51" s="45"/>
      <c r="D51" s="45"/>
      <c r="E51" s="45"/>
      <c r="F51" s="45"/>
      <c r="G51" s="45"/>
      <c r="H51" s="45"/>
      <c r="I51" s="45"/>
      <c r="J51" s="45"/>
      <c r="K51" s="45"/>
      <c r="L51" s="45"/>
      <c r="M51" s="45"/>
      <c r="N51" s="45"/>
      <c r="O51" s="45"/>
    </row>
  </sheetData>
  <mergeCells count="1">
    <mergeCell ref="E7:H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CABE-C365-BE46-B8C3-DE87F0224CFE}">
  <dimension ref="A1:G43"/>
  <sheetViews>
    <sheetView workbookViewId="0">
      <selection activeCell="F16" sqref="F16"/>
    </sheetView>
  </sheetViews>
  <sheetFormatPr baseColWidth="10" defaultColWidth="11" defaultRowHeight="16" x14ac:dyDescent="0.2"/>
  <cols>
    <col min="1" max="1" width="14.83203125" customWidth="1"/>
    <col min="2" max="3" width="22.83203125" customWidth="1"/>
    <col min="4" max="4" width="23" customWidth="1"/>
    <col min="5" max="5" width="24.33203125" customWidth="1"/>
    <col min="6" max="6" width="53.83203125" customWidth="1"/>
  </cols>
  <sheetData>
    <row r="1" spans="1:7" ht="74" customHeight="1" x14ac:dyDescent="0.2">
      <c r="A1" s="23" t="s">
        <v>0</v>
      </c>
    </row>
    <row r="2" spans="1:7" ht="19" x14ac:dyDescent="0.25">
      <c r="B2" s="1" t="s">
        <v>1</v>
      </c>
      <c r="C2" s="1" t="s">
        <v>2</v>
      </c>
      <c r="D2" s="1" t="s">
        <v>3</v>
      </c>
      <c r="E2" s="18" t="s">
        <v>4</v>
      </c>
      <c r="F2" s="1" t="s">
        <v>5</v>
      </c>
      <c r="G2" s="4">
        <v>2.5000000000000001E-2</v>
      </c>
    </row>
    <row r="3" spans="1:7" ht="74" customHeight="1" x14ac:dyDescent="0.2">
      <c r="B3" s="3" t="s">
        <v>6</v>
      </c>
      <c r="C3" s="3" t="s">
        <v>7</v>
      </c>
      <c r="D3" s="3" t="s">
        <v>8</v>
      </c>
      <c r="E3" s="19" t="s">
        <v>9</v>
      </c>
      <c r="F3" s="2" t="s">
        <v>10</v>
      </c>
    </row>
    <row r="4" spans="1:7" x14ac:dyDescent="0.2">
      <c r="B4" s="25" t="s">
        <v>11</v>
      </c>
      <c r="C4" s="25" t="s">
        <v>11</v>
      </c>
      <c r="D4" s="26" t="s">
        <v>12</v>
      </c>
      <c r="E4" s="27"/>
    </row>
    <row r="5" spans="1:7" x14ac:dyDescent="0.2">
      <c r="A5" t="s">
        <v>13</v>
      </c>
      <c r="B5" s="10">
        <v>-53000000</v>
      </c>
      <c r="C5" s="6"/>
      <c r="D5" s="6"/>
      <c r="E5" s="24">
        <f>SUM(B5:D5)</f>
        <v>-53000000</v>
      </c>
    </row>
    <row r="6" spans="1:7" x14ac:dyDescent="0.2">
      <c r="A6" t="s">
        <v>14</v>
      </c>
      <c r="B6" s="6"/>
      <c r="C6" s="6">
        <v>-50000</v>
      </c>
      <c r="D6" s="6">
        <v>2500000</v>
      </c>
      <c r="E6" s="24">
        <f t="shared" ref="E6:E29" si="0">SUM(B6:D6)</f>
        <v>2450000</v>
      </c>
    </row>
    <row r="7" spans="1:7" x14ac:dyDescent="0.2">
      <c r="A7" t="s">
        <v>15</v>
      </c>
      <c r="B7" s="6"/>
      <c r="C7" s="6">
        <v>-50000</v>
      </c>
      <c r="D7" s="8">
        <f>D6*1.015</f>
        <v>2537499.9999999995</v>
      </c>
      <c r="E7" s="24">
        <f t="shared" si="0"/>
        <v>2487499.9999999995</v>
      </c>
    </row>
    <row r="8" spans="1:7" x14ac:dyDescent="0.2">
      <c r="A8" t="s">
        <v>16</v>
      </c>
      <c r="B8" s="6"/>
      <c r="C8" s="6">
        <v>-50000</v>
      </c>
      <c r="D8" s="8">
        <f t="shared" ref="D8:D30" si="1">D7*1.015</f>
        <v>2575562.4999999991</v>
      </c>
      <c r="E8" s="24">
        <f t="shared" si="0"/>
        <v>2525562.4999999991</v>
      </c>
    </row>
    <row r="9" spans="1:7" x14ac:dyDescent="0.2">
      <c r="A9" t="s">
        <v>17</v>
      </c>
      <c r="B9" s="6"/>
      <c r="C9" s="6">
        <v>-50000</v>
      </c>
      <c r="D9" s="8">
        <f t="shared" si="1"/>
        <v>2614195.9374999986</v>
      </c>
      <c r="E9" s="24">
        <f t="shared" si="0"/>
        <v>2564195.9374999986</v>
      </c>
    </row>
    <row r="10" spans="1:7" x14ac:dyDescent="0.2">
      <c r="A10" t="s">
        <v>18</v>
      </c>
      <c r="B10" s="6"/>
      <c r="C10" s="6">
        <v>-50000</v>
      </c>
      <c r="D10" s="8">
        <f t="shared" si="1"/>
        <v>2653408.8765624985</v>
      </c>
      <c r="E10" s="24">
        <f t="shared" si="0"/>
        <v>2603408.8765624985</v>
      </c>
    </row>
    <row r="11" spans="1:7" x14ac:dyDescent="0.2">
      <c r="A11" t="s">
        <v>19</v>
      </c>
      <c r="B11" s="6"/>
      <c r="C11" s="6">
        <v>-50000</v>
      </c>
      <c r="D11" s="8">
        <f>D10*1.015</f>
        <v>2693210.0097109359</v>
      </c>
      <c r="E11" s="24">
        <f t="shared" si="0"/>
        <v>2643210.0097109359</v>
      </c>
    </row>
    <row r="12" spans="1:7" x14ac:dyDescent="0.2">
      <c r="A12" t="s">
        <v>20</v>
      </c>
      <c r="B12" s="6"/>
      <c r="C12" s="6">
        <v>-50000</v>
      </c>
      <c r="D12" s="8">
        <f t="shared" si="1"/>
        <v>2733608.1598565998</v>
      </c>
      <c r="E12" s="24">
        <f t="shared" si="0"/>
        <v>2683608.1598565998</v>
      </c>
    </row>
    <row r="13" spans="1:7" x14ac:dyDescent="0.2">
      <c r="A13" t="s">
        <v>21</v>
      </c>
      <c r="B13" s="6"/>
      <c r="C13" s="6">
        <v>-50000</v>
      </c>
      <c r="D13" s="8">
        <f t="shared" si="1"/>
        <v>2774612.2822544486</v>
      </c>
      <c r="E13" s="24">
        <f t="shared" si="0"/>
        <v>2724612.2822544486</v>
      </c>
    </row>
    <row r="14" spans="1:7" x14ac:dyDescent="0.2">
      <c r="A14" t="s">
        <v>22</v>
      </c>
      <c r="B14" s="6"/>
      <c r="C14" s="6">
        <v>-50000</v>
      </c>
      <c r="D14" s="8">
        <f t="shared" si="1"/>
        <v>2816231.466488265</v>
      </c>
      <c r="E14" s="24">
        <f t="shared" si="0"/>
        <v>2766231.466488265</v>
      </c>
    </row>
    <row r="15" spans="1:7" x14ac:dyDescent="0.2">
      <c r="A15" t="s">
        <v>23</v>
      </c>
      <c r="B15" s="6"/>
      <c r="C15" s="7">
        <v>-2000000</v>
      </c>
      <c r="D15" s="8">
        <f t="shared" si="1"/>
        <v>2858474.9384855889</v>
      </c>
      <c r="E15" s="24">
        <f t="shared" si="0"/>
        <v>858474.93848558888</v>
      </c>
    </row>
    <row r="16" spans="1:7" x14ac:dyDescent="0.2">
      <c r="A16" t="s">
        <v>24</v>
      </c>
      <c r="B16" s="6"/>
      <c r="C16" s="6">
        <v>-60000</v>
      </c>
      <c r="D16" s="8">
        <f t="shared" si="1"/>
        <v>2901352.0625628727</v>
      </c>
      <c r="E16" s="24">
        <f t="shared" si="0"/>
        <v>2841352.0625628727</v>
      </c>
    </row>
    <row r="17" spans="1:5" x14ac:dyDescent="0.2">
      <c r="A17" t="s">
        <v>25</v>
      </c>
      <c r="B17" s="6"/>
      <c r="C17" s="6">
        <v>-60000</v>
      </c>
      <c r="D17" s="8">
        <f t="shared" si="1"/>
        <v>2944872.3435013155</v>
      </c>
      <c r="E17" s="24">
        <f t="shared" si="0"/>
        <v>2884872.3435013155</v>
      </c>
    </row>
    <row r="18" spans="1:5" x14ac:dyDescent="0.2">
      <c r="A18" t="s">
        <v>26</v>
      </c>
      <c r="B18" s="6"/>
      <c r="C18" s="6">
        <v>-60000</v>
      </c>
      <c r="D18" s="8">
        <f t="shared" si="1"/>
        <v>2989045.4286538349</v>
      </c>
      <c r="E18" s="24">
        <f t="shared" si="0"/>
        <v>2929045.4286538349</v>
      </c>
    </row>
    <row r="19" spans="1:5" x14ac:dyDescent="0.2">
      <c r="A19" t="s">
        <v>27</v>
      </c>
      <c r="B19" s="6"/>
      <c r="C19" s="6">
        <v>-60000</v>
      </c>
      <c r="D19" s="8">
        <f t="shared" si="1"/>
        <v>3033881.110083642</v>
      </c>
      <c r="E19" s="24">
        <f t="shared" si="0"/>
        <v>2973881.110083642</v>
      </c>
    </row>
    <row r="20" spans="1:5" x14ac:dyDescent="0.2">
      <c r="A20" t="s">
        <v>28</v>
      </c>
      <c r="B20" s="6"/>
      <c r="C20" s="6">
        <v>-60000</v>
      </c>
      <c r="D20" s="8">
        <f t="shared" si="1"/>
        <v>3079389.3267348963</v>
      </c>
      <c r="E20" s="24">
        <f t="shared" si="0"/>
        <v>3019389.3267348963</v>
      </c>
    </row>
    <row r="21" spans="1:5" x14ac:dyDescent="0.2">
      <c r="A21" t="s">
        <v>29</v>
      </c>
      <c r="B21" s="6"/>
      <c r="C21" s="6">
        <v>-60000</v>
      </c>
      <c r="D21" s="8">
        <f t="shared" si="1"/>
        <v>3125580.1666359194</v>
      </c>
      <c r="E21" s="24">
        <f t="shared" si="0"/>
        <v>3065580.1666359194</v>
      </c>
    </row>
    <row r="22" spans="1:5" x14ac:dyDescent="0.2">
      <c r="A22" t="s">
        <v>30</v>
      </c>
      <c r="B22" s="6"/>
      <c r="C22" s="6">
        <v>-60000</v>
      </c>
      <c r="D22" s="8">
        <f t="shared" si="1"/>
        <v>3172463.869135458</v>
      </c>
      <c r="E22" s="24">
        <f t="shared" si="0"/>
        <v>3112463.869135458</v>
      </c>
    </row>
    <row r="23" spans="1:5" x14ac:dyDescent="0.2">
      <c r="A23" t="s">
        <v>31</v>
      </c>
      <c r="B23" s="6"/>
      <c r="C23" s="6">
        <v>-60000</v>
      </c>
      <c r="D23" s="8">
        <f t="shared" si="1"/>
        <v>3220050.8271724894</v>
      </c>
      <c r="E23" s="24">
        <f t="shared" si="0"/>
        <v>3160050.8271724894</v>
      </c>
    </row>
    <row r="24" spans="1:5" x14ac:dyDescent="0.2">
      <c r="A24" t="s">
        <v>32</v>
      </c>
      <c r="B24" s="6"/>
      <c r="C24" s="6">
        <v>-60000</v>
      </c>
      <c r="D24" s="8">
        <f t="shared" si="1"/>
        <v>3268351.5895800763</v>
      </c>
      <c r="E24" s="24">
        <f t="shared" si="0"/>
        <v>3208351.5895800763</v>
      </c>
    </row>
    <row r="25" spans="1:5" x14ac:dyDescent="0.2">
      <c r="A25" t="s">
        <v>33</v>
      </c>
      <c r="B25" s="6"/>
      <c r="C25" s="7">
        <v>-2500000</v>
      </c>
      <c r="D25" s="8">
        <f t="shared" si="1"/>
        <v>3317376.8634237773</v>
      </c>
      <c r="E25" s="24">
        <f t="shared" si="0"/>
        <v>817376.86342377728</v>
      </c>
    </row>
    <row r="26" spans="1:5" x14ac:dyDescent="0.2">
      <c r="A26" t="s">
        <v>34</v>
      </c>
      <c r="B26" s="6"/>
      <c r="C26" s="6">
        <v>-70000</v>
      </c>
      <c r="D26" s="8">
        <f t="shared" si="1"/>
        <v>3367137.5163751338</v>
      </c>
      <c r="E26" s="24">
        <f t="shared" si="0"/>
        <v>3297137.5163751338</v>
      </c>
    </row>
    <row r="27" spans="1:5" x14ac:dyDescent="0.2">
      <c r="A27" t="s">
        <v>35</v>
      </c>
      <c r="B27" s="6"/>
      <c r="C27" s="6">
        <v>-70000</v>
      </c>
      <c r="D27" s="8">
        <f t="shared" si="1"/>
        <v>3417644.5791207603</v>
      </c>
      <c r="E27" s="24">
        <f t="shared" si="0"/>
        <v>3347644.5791207603</v>
      </c>
    </row>
    <row r="28" spans="1:5" x14ac:dyDescent="0.2">
      <c r="A28" t="s">
        <v>36</v>
      </c>
      <c r="B28" s="6"/>
      <c r="C28" s="6">
        <v>-70000</v>
      </c>
      <c r="D28" s="8">
        <f t="shared" si="1"/>
        <v>3468909.2478075712</v>
      </c>
      <c r="E28" s="24">
        <f t="shared" si="0"/>
        <v>3398909.2478075712</v>
      </c>
    </row>
    <row r="29" spans="1:5" x14ac:dyDescent="0.2">
      <c r="A29" t="s">
        <v>37</v>
      </c>
      <c r="B29" s="6"/>
      <c r="C29" s="6">
        <v>-70000</v>
      </c>
      <c r="D29" s="8">
        <f t="shared" si="1"/>
        <v>3520942.8865246843</v>
      </c>
      <c r="E29" s="24">
        <f t="shared" si="0"/>
        <v>3450942.8865246843</v>
      </c>
    </row>
    <row r="30" spans="1:5" x14ac:dyDescent="0.2">
      <c r="A30" t="s">
        <v>38</v>
      </c>
      <c r="B30" s="6"/>
      <c r="C30" s="6">
        <v>-70000</v>
      </c>
      <c r="D30" s="8">
        <f t="shared" si="1"/>
        <v>3573757.029822554</v>
      </c>
      <c r="E30" s="24">
        <f>SUM(B30:D30)</f>
        <v>3503757.029822554</v>
      </c>
    </row>
    <row r="31" spans="1:5" ht="51" x14ac:dyDescent="0.2">
      <c r="B31" s="11" t="s">
        <v>39</v>
      </c>
      <c r="C31" s="5" t="s">
        <v>52</v>
      </c>
      <c r="D31" s="9" t="s">
        <v>40</v>
      </c>
    </row>
    <row r="32" spans="1:5" x14ac:dyDescent="0.2">
      <c r="A32" s="12" t="s">
        <v>41</v>
      </c>
      <c r="B32" s="13">
        <f>SUM(B5:B30)</f>
        <v>-53000000</v>
      </c>
      <c r="C32" s="13">
        <f>SUM(C5:C30)</f>
        <v>-5840000</v>
      </c>
      <c r="D32" s="6">
        <f>SUM(D5:D30)</f>
        <v>75157559.017993316</v>
      </c>
      <c r="E32" s="6"/>
    </row>
    <row r="33" spans="1:6" ht="68" x14ac:dyDescent="0.2">
      <c r="A33" s="14" t="s">
        <v>42</v>
      </c>
      <c r="B33" s="15"/>
      <c r="C33" s="15"/>
      <c r="D33" s="15"/>
      <c r="E33" s="16">
        <f>B32+C32+D32</f>
        <v>16317559.017993316</v>
      </c>
      <c r="F33" s="17" t="s">
        <v>43</v>
      </c>
    </row>
    <row r="35" spans="1:6" ht="68" x14ac:dyDescent="0.2">
      <c r="A35" s="20" t="s">
        <v>44</v>
      </c>
      <c r="B35" s="21"/>
      <c r="C35" s="21"/>
      <c r="D35" s="21"/>
      <c r="E35" s="28">
        <f>NPV(G2,E5:E30)</f>
        <v>-2649033.6820127228</v>
      </c>
      <c r="F35" s="22" t="s">
        <v>45</v>
      </c>
    </row>
    <row r="37" spans="1:6" x14ac:dyDescent="0.2">
      <c r="D37" t="s">
        <v>46</v>
      </c>
    </row>
    <row r="38" spans="1:6" x14ac:dyDescent="0.2">
      <c r="D38" t="s">
        <v>47</v>
      </c>
    </row>
    <row r="40" spans="1:6" ht="85" x14ac:dyDescent="0.2">
      <c r="A40" s="29" t="s">
        <v>48</v>
      </c>
      <c r="B40" s="29"/>
      <c r="C40" s="29"/>
      <c r="D40" s="29"/>
      <c r="E40" s="30">
        <f>IRR(E5:E30)</f>
        <v>2.0680922155224213E-2</v>
      </c>
      <c r="F40" s="31" t="s">
        <v>49</v>
      </c>
    </row>
    <row r="42" spans="1:6" x14ac:dyDescent="0.2">
      <c r="D42" t="s">
        <v>50</v>
      </c>
    </row>
    <row r="43" spans="1:6" x14ac:dyDescent="0.2">
      <c r="D43" t="s">
        <v>51</v>
      </c>
    </row>
  </sheetData>
  <phoneticPr fontId="2"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9A70560454A24D9B372805159B7667" ma:contentTypeVersion="15" ma:contentTypeDescription="Create a new document." ma:contentTypeScope="" ma:versionID="69b977998898b22a47de37dc1c70a35f">
  <xsd:schema xmlns:xsd="http://www.w3.org/2001/XMLSchema" xmlns:xs="http://www.w3.org/2001/XMLSchema" xmlns:p="http://schemas.microsoft.com/office/2006/metadata/properties" xmlns:ns2="bc76fe4c-a155-4cd4-b3ce-e749a30fe160" xmlns:ns3="be3055c3-5ee9-432b-9d2b-e9bb13d3524a" targetNamespace="http://schemas.microsoft.com/office/2006/metadata/properties" ma:root="true" ma:fieldsID="e54b007260bcebbf9f5d1e13554e9fb6" ns2:_="" ns3:_="">
    <xsd:import namespace="bc76fe4c-a155-4cd4-b3ce-e749a30fe160"/>
    <xsd:import namespace="be3055c3-5ee9-432b-9d2b-e9bb13d352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6fe4c-a155-4cd4-b3ce-e749a30fe1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9659908-461d-4310-9e2e-8d0890ed1ef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3055c3-5ee9-432b-9d2b-e9bb13d3524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4d644d6-ea8b-4050-b1ad-f9dfd9a46f14}" ma:internalName="TaxCatchAll" ma:showField="CatchAllData" ma:web="be3055c3-5ee9-432b-9d2b-e9bb13d352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2E3593-FFB8-4068-9695-714C02CC9B13}">
  <ds:schemaRefs>
    <ds:schemaRef ds:uri="http://schemas.microsoft.com/sharepoint/v3/contenttype/forms"/>
  </ds:schemaRefs>
</ds:datastoreItem>
</file>

<file path=customXml/itemProps2.xml><?xml version="1.0" encoding="utf-8"?>
<ds:datastoreItem xmlns:ds="http://schemas.openxmlformats.org/officeDocument/2006/customXml" ds:itemID="{8F3E5026-086C-4104-82F2-6E80C512A1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6fe4c-a155-4cd4-b3ce-e749a30fe160"/>
    <ds:schemaRef ds:uri="be3055c3-5ee9-432b-9d2b-e9bb13d352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NPV</vt:lpstr>
      <vt:lpstr>LCC_energy systems</vt:lpstr>
      <vt:lpstr>LCC_PV</vt:lpstr>
      <vt:lpstr>Sample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BOOKHART</dc:creator>
  <cp:keywords/>
  <dc:description/>
  <cp:lastModifiedBy>Teri TAN</cp:lastModifiedBy>
  <cp:revision/>
  <dcterms:created xsi:type="dcterms:W3CDTF">2024-01-18T07:57:33Z</dcterms:created>
  <dcterms:modified xsi:type="dcterms:W3CDTF">2024-08-14T06:26:58Z</dcterms:modified>
  <cp:category/>
  <cp:contentStatus/>
</cp:coreProperties>
</file>